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28 сессия\Изменения в бюджет\"/>
    </mc:Choice>
  </mc:AlternateContent>
  <xr:revisionPtr revIDLastSave="0" documentId="13_ncr:1_{6AE87B33-C048-4F82-8D28-5DA152C891BF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027" sheetId="4" r:id="rId1"/>
  </sheets>
  <definedNames>
    <definedName name="_xlnm._FilterDatabase" localSheetId="0" hidden="1">'2025-2027'!$A$6:$G$49</definedName>
    <definedName name="_xlnm.Print_Area" localSheetId="0">'2025-2027'!$A$1:$I$49</definedName>
  </definedNames>
  <calcPr calcId="191029"/>
</workbook>
</file>

<file path=xl/calcChain.xml><?xml version="1.0" encoding="utf-8"?>
<calcChain xmlns="http://schemas.openxmlformats.org/spreadsheetml/2006/main">
  <c r="G49" i="4" l="1"/>
  <c r="I48" i="4"/>
  <c r="H48" i="4"/>
  <c r="G48" i="4"/>
  <c r="G46" i="4"/>
  <c r="I44" i="4"/>
  <c r="H44" i="4"/>
  <c r="G44" i="4"/>
  <c r="G43" i="4"/>
  <c r="G42" i="4"/>
  <c r="I40" i="4"/>
  <c r="H40" i="4"/>
  <c r="G40" i="4"/>
  <c r="G39" i="4"/>
  <c r="H38" i="4"/>
  <c r="G38" i="4"/>
  <c r="I37" i="4"/>
  <c r="H37" i="4"/>
  <c r="G37" i="4"/>
  <c r="I36" i="4"/>
  <c r="H36" i="4"/>
  <c r="G36" i="4"/>
  <c r="G35" i="4"/>
  <c r="G34" i="4"/>
  <c r="G33" i="4"/>
  <c r="I32" i="4"/>
  <c r="H32" i="4"/>
  <c r="G32" i="4"/>
  <c r="I31" i="4"/>
  <c r="H31" i="4"/>
  <c r="G31" i="4"/>
  <c r="I30" i="4"/>
  <c r="H30" i="4"/>
  <c r="G30" i="4"/>
  <c r="G29" i="4"/>
  <c r="G28" i="4"/>
  <c r="H27" i="4"/>
  <c r="G27" i="4"/>
  <c r="G26" i="4"/>
  <c r="I25" i="4"/>
  <c r="H25" i="4"/>
  <c r="G25" i="4"/>
  <c r="I24" i="4"/>
  <c r="H24" i="4"/>
  <c r="G24" i="4"/>
  <c r="H23" i="4"/>
  <c r="G23" i="4"/>
  <c r="I22" i="4"/>
  <c r="H22" i="4"/>
  <c r="G22" i="4"/>
  <c r="I21" i="4"/>
  <c r="H21" i="4"/>
  <c r="G21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G14" i="4"/>
  <c r="G13" i="4"/>
  <c r="G11" i="4"/>
  <c r="G10" i="4"/>
  <c r="G9" i="4"/>
  <c r="I8" i="4"/>
  <c r="H8" i="4"/>
  <c r="G8" i="4"/>
  <c r="I7" i="4"/>
  <c r="H7" i="4"/>
  <c r="G7" i="4"/>
</calcChain>
</file>

<file path=xl/sharedStrings.xml><?xml version="1.0" encoding="utf-8"?>
<sst xmlns="http://schemas.openxmlformats.org/spreadsheetml/2006/main" count="115" uniqueCount="109">
  <si>
    <t>Приложение 3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    
от  "19" декабря  2024 г. № 333</t>
  </si>
  <si>
    <t>Распределение бюджетных ассигнований  бюджета округа по разделам и подразделам классификации расходов бюджета  на 2025 год и на плановый период 2026 и 2027 годов</t>
  </si>
  <si>
    <t>РП</t>
  </si>
  <si>
    <t>КЦСР</t>
  </si>
  <si>
    <t>КВР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</si>
  <si>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</si>
  <si>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</si>
  <si>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</si>
  <si>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</si>
  <si>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</si>
  <si>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</si>
  <si>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01 00</t>
  </si>
  <si>
    <t>Общегосударственные  вопросы</t>
  </si>
  <si>
    <t>01 02</t>
  </si>
  <si>
    <t>Функционирование высшего должностного лица субъекта Российской Федерации и муниципального образования</t>
  </si>
  <si>
    <t>01 03</t>
  </si>
  <si>
    <t>0020400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</si>
  <si>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</si>
  <si>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</si>
  <si>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</t>
  </si>
  <si>
    <t>Функционирование Правительства Российской Федерации, высших исполнительных органов субъектов Российской Федерации, местных  администраций</t>
  </si>
  <si>
    <t>01 05</t>
  </si>
  <si>
    <t>Судебная система</t>
  </si>
  <si>
    <t>01 06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</si>
  <si>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</si>
  <si>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01 11</t>
  </si>
  <si>
    <t>Резервные фонды</t>
  </si>
  <si>
    <t>01 13</t>
  </si>
  <si>
    <t>0100001</t>
  </si>
  <si>
    <t>Другие общегосударственные вопросы</t>
  </si>
  <si>
    <t>02 00</t>
  </si>
  <si>
    <t>Национальная оборона</t>
  </si>
  <si>
    <t>02 03</t>
  </si>
  <si>
    <t>Мобилизационная и вневойсковая подготовка</t>
  </si>
  <si>
    <t>03 00</t>
  </si>
  <si>
    <t>Национальная безопасность и правоохранительная деятельность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</si>
  <si>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</si>
  <si>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</si>
  <si>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03 14</t>
  </si>
  <si>
    <t>Другие вопросы в области национальной безопасности и правоохранительной деятельности</t>
  </si>
  <si>
    <t>04 00</t>
  </si>
  <si>
    <t>Мероприятия в области "Национальная экономика"</t>
  </si>
  <si>
    <t>Национальная экономика</t>
  </si>
  <si>
    <t>04 05</t>
  </si>
  <si>
    <t>Сельское хозяйство и рыболовство</t>
  </si>
  <si>
    <t>04 09</t>
  </si>
  <si>
    <t>7951000</t>
  </si>
  <si>
    <t>006</t>
  </si>
  <si>
    <t>Дорожное хозяйство (дорожные фонды)</t>
  </si>
  <si>
    <t>04 12</t>
  </si>
  <si>
    <t>3400300</t>
  </si>
  <si>
    <t>Другие вопросы в области национальной экономики</t>
  </si>
  <si>
    <t>05 00</t>
  </si>
  <si>
    <t xml:space="preserve">Мероприятия по отрасли ЖКХ </t>
  </si>
  <si>
    <t>Жилищно-коммунальное хозяйство</t>
  </si>
  <si>
    <t>05 01</t>
  </si>
  <si>
    <t>Жилищное хозяйство</t>
  </si>
  <si>
    <t>05 02</t>
  </si>
  <si>
    <t>003</t>
  </si>
  <si>
    <t>Коммунальное хозяйство</t>
  </si>
  <si>
    <t>05 03</t>
  </si>
  <si>
    <t>Благоустройство</t>
  </si>
  <si>
    <t>05 05</t>
  </si>
  <si>
    <t>Другие вопросы в области жилищно-коммунального хозяйства</t>
  </si>
  <si>
    <t>07 00</t>
  </si>
  <si>
    <t>Образование</t>
  </si>
  <si>
    <t>07 01</t>
  </si>
  <si>
    <t>Дошкольное образование</t>
  </si>
  <si>
    <t>07 02</t>
  </si>
  <si>
    <t>Общее образование</t>
  </si>
  <si>
    <t>07 03</t>
  </si>
  <si>
    <t>Дополнительное  образование детей</t>
  </si>
  <si>
    <t>07 05</t>
  </si>
  <si>
    <t>Профессиональная подготовка, переподготовка и повышение квалификации</t>
  </si>
  <si>
    <t>07 07</t>
  </si>
  <si>
    <t xml:space="preserve">Молодежная политика </t>
  </si>
  <si>
    <t>07 09</t>
  </si>
  <si>
    <t>Другие вопросы в области образования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</si>
  <si>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</si>
  <si>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</si>
  <si>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</si>
  <si>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</si>
  <si>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</si>
  <si>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</si>
  <si>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10 00</t>
  </si>
  <si>
    <t>Социальная политика</t>
  </si>
  <si>
    <t>10 01</t>
  </si>
  <si>
    <t>4910100</t>
  </si>
  <si>
    <t>005</t>
  </si>
  <si>
    <t>Пенсионное обеспечение</t>
  </si>
  <si>
    <t>10 03</t>
  </si>
  <si>
    <t>Социальное обеспечение населения</t>
  </si>
  <si>
    <t>10 04</t>
  </si>
  <si>
    <t>Охрана семьи и детства</t>
  </si>
  <si>
    <t>11 00</t>
  </si>
  <si>
    <t>Физическая культура и спорт</t>
  </si>
  <si>
    <t>11 01</t>
  </si>
  <si>
    <t xml:space="preserve">Физическая культура </t>
  </si>
  <si>
    <t>11 02</t>
  </si>
  <si>
    <t>Массовый спорт</t>
  </si>
  <si>
    <t>11 03</t>
  </si>
  <si>
    <t>00 0 00 00000</t>
  </si>
  <si>
    <t>000</t>
  </si>
  <si>
    <t>Спорт высших достижений</t>
  </si>
  <si>
    <t>12 00</t>
  </si>
  <si>
    <t>Средства массовой информации</t>
  </si>
  <si>
    <t>12 04</t>
  </si>
  <si>
    <t>Другие вопросы в области средств массовой информации</t>
  </si>
  <si>
    <t>Приложение 3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    
от  "26" июня 2025 г. №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</si>
</sst>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0.0"/>
    <numFmt numFmtId="165" formatCode="#\ ##0.00_ "/>
    <numFmt numFmtId="166" formatCode="#\ ##0_ "/>
    <numFmt numFmtId="167" formatCode="000000"/>
  </numFmts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0"/>
      <color theme="1"/>
      <name val="Arial Cyr"/>
      <charset val="204"/>
    </font>
    <font>
      <sz val="12"/>
      <name val="Times New Roman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1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0" fillId="0" borderId="0" xfId="0" applyFont="1"/>
    <xf numFmtId="0" fontId="9" fillId="0" borderId="3" xfId="0" applyFont="1" applyFill="1" applyBorder="1" applyAlignment="1">
      <alignment vertical="center"/>
    </xf>
    <xf numFmtId="165" fontId="9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top"/>
    </xf>
    <xf numFmtId="166" fontId="6" fillId="0" borderId="3" xfId="0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165" fontId="6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/>
    </xf>
    <xf numFmtId="165" fontId="6" fillId="0" borderId="3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/>
    </xf>
    <xf numFmtId="49" fontId="6" fillId="0" borderId="1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/>
    <xf numFmtId="165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0" fillId="0" borderId="0" xfId="0" applyFont="1" applyBorder="1"/>
    <xf numFmtId="0" fontId="6" fillId="0" borderId="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center" wrapText="1"/>
    </xf>
    <xf numFmtId="167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10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www.wps.cn/officeDocument/2023/relationships/customStorage" Target="customStorage/customStorage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showWhiteSpace="0" view="pageBreakPreview" topLeftCell="A31" zoomScaleNormal="100" zoomScaleSheetLayoutView="100" workbookViewId="0">
      <selection activeCell="F2" sqref="F2:I2"/>
    </sheetView>
  </sheetViews>
  <sheetFormatPr defaultColWidth="9.28515625" defaultRowHeight="15" x14ac:dyDescent="0.2"/>
  <cols>
    <col min="1" max="1" width="8.42578125" style="6" customWidth="1"/>
    <col min="2" max="2" width="10.28515625" style="2" hidden="1" customWidth="1"/>
    <col min="3" max="3" width="6.140625" style="2" hidden="1" customWidth="1"/>
    <col min="4" max="5" width="9.140625" style="7"/>
    <col min="6" max="6" width="50.140625" style="7" customWidth="1"/>
    <col min="7" max="7" width="19.42578125" style="8" customWidth="1"/>
    <col min="8" max="8" width="16.28515625" style="9" customWidth="1"/>
    <col min="9" max="9" width="19.42578125" style="9" customWidth="1"/>
    <col min="10" max="10" width="16.7109375" style="9" customWidth="1"/>
    <col min="11" max="241" width="9.140625" style="9"/>
    <col min="242" max="16384" width="9.28515625" style="9"/>
  </cols>
  <sheetData>
    <row r="1" spans="1:12" ht="78.75" customHeight="1" x14ac:dyDescent="0.2">
      <c r="F1" s="54" t="s">
        <v>108</v>
      </c>
      <c r="G1" s="55"/>
      <c r="H1" s="55"/>
      <c r="I1" s="55"/>
    </row>
    <row r="2" spans="1:12" ht="76.5" customHeight="1" x14ac:dyDescent="0.2">
      <c r="F2" s="54" t="s">
        <v>0</v>
      </c>
      <c r="G2" s="55"/>
      <c r="H2" s="55"/>
      <c r="I2" s="55"/>
    </row>
    <row r="3" spans="1:12" ht="75.75" customHeight="1" x14ac:dyDescent="0.2">
      <c r="A3" s="56" t="s">
        <v>1</v>
      </c>
      <c r="B3" s="56"/>
      <c r="C3" s="56"/>
      <c r="D3" s="56"/>
      <c r="E3" s="56"/>
      <c r="F3" s="56"/>
      <c r="G3" s="56"/>
      <c r="H3" s="57"/>
      <c r="I3" s="57"/>
    </row>
    <row r="4" spans="1:12" s="1" customFormat="1" ht="20.100000000000001" customHeight="1" x14ac:dyDescent="0.2">
      <c r="A4" s="36" t="s">
        <v>2</v>
      </c>
      <c r="B4" s="10" t="s">
        <v>3</v>
      </c>
      <c r="C4" s="10" t="s">
        <v>4</v>
      </c>
      <c r="D4" s="38" t="s">
        <v>5</v>
      </c>
      <c r="E4" s="39"/>
      <c r="F4" s="40"/>
      <c r="G4" s="58" t="s">
        <v>6</v>
      </c>
      <c r="H4" s="59"/>
      <c r="I4" s="59"/>
    </row>
    <row r="5" spans="1:12" s="1" customFormat="1" ht="24" customHeight="1" x14ac:dyDescent="0.2">
      <c r="A5" s="37"/>
      <c r="B5" s="10"/>
      <c r="C5" s="10"/>
      <c r="D5" s="41"/>
      <c r="E5" s="42"/>
      <c r="F5" s="43"/>
      <c r="G5" s="11" t="s">
        <v>7</v>
      </c>
      <c r="H5" s="11" t="s">
        <v>8</v>
      </c>
      <c r="I5" s="11" t="s">
        <v>9</v>
      </c>
    </row>
    <row r="6" spans="1:12" ht="15.75" x14ac:dyDescent="0.2">
      <c r="A6" s="12">
        <v>1</v>
      </c>
      <c r="B6" s="12">
        <v>3</v>
      </c>
      <c r="C6" s="12">
        <v>4</v>
      </c>
      <c r="D6" s="60">
        <v>2</v>
      </c>
      <c r="E6" s="60"/>
      <c r="F6" s="60"/>
      <c r="G6" s="13">
        <v>3</v>
      </c>
      <c r="H6" s="14">
        <v>4</v>
      </c>
      <c r="I6" s="14">
        <v>5</v>
      </c>
    </row>
    <row r="7" spans="1:12" s="2" customFormat="1" ht="24" customHeight="1" x14ac:dyDescent="0.2">
      <c r="A7" s="15"/>
      <c r="B7" s="15"/>
      <c r="C7" s="15"/>
      <c r="D7" s="53" t="s">
        <v>10</v>
      </c>
      <c r="E7" s="53"/>
      <c r="F7" s="53"/>
      <c r="G7" s="16">
        <f t="shared" ref="G7:I7" si="0">G8+G16+G18+G21+G25+G30+G37+G40+G44+G48</f>
        <v>3794270.6719999998</v>
      </c>
      <c r="H7" s="16">
        <f t="shared" si="0"/>
        <v>3058906</v>
      </c>
      <c r="I7" s="16">
        <f t="shared" si="0"/>
        <v>3054888.2</v>
      </c>
      <c r="J7" s="26"/>
      <c r="K7" s="26"/>
      <c r="L7" s="26"/>
    </row>
    <row r="8" spans="1:12" s="2" customFormat="1" ht="24" customHeight="1" x14ac:dyDescent="0.2">
      <c r="A8" s="17" t="s">
        <v>11</v>
      </c>
      <c r="B8" s="15"/>
      <c r="C8" s="15"/>
      <c r="D8" s="45" t="s">
        <v>12</v>
      </c>
      <c r="E8" s="45"/>
      <c r="F8" s="45"/>
      <c r="G8" s="19">
        <f t="shared" ref="G8:I8" si="1">G9+G10+G11+G12+G13+G14+G15</f>
        <v>366380.87300000002</v>
      </c>
      <c r="H8" s="19">
        <f t="shared" si="1"/>
        <v>320676.90000000002</v>
      </c>
      <c r="I8" s="19">
        <f t="shared" si="1"/>
        <v>320496.3</v>
      </c>
      <c r="J8" s="27"/>
      <c r="K8" s="27"/>
      <c r="L8" s="27"/>
    </row>
    <row r="9" spans="1:12" s="2" customFormat="1" ht="50.1" customHeight="1" x14ac:dyDescent="0.2">
      <c r="A9" s="17" t="s">
        <v>13</v>
      </c>
      <c r="B9" s="15"/>
      <c r="C9" s="15"/>
      <c r="D9" s="34" t="s">
        <v>14</v>
      </c>
      <c r="E9" s="34"/>
      <c r="F9" s="34"/>
      <c r="G9" s="19">
        <f>7225.3+322.89</f>
        <v>7548.19</v>
      </c>
      <c r="H9" s="19">
        <v>7225.3</v>
      </c>
      <c r="I9" s="19">
        <v>7225.3</v>
      </c>
      <c r="J9" s="28"/>
      <c r="K9" s="28"/>
      <c r="L9" s="28"/>
    </row>
    <row r="10" spans="1:12" s="2" customFormat="1" ht="56.1" customHeight="1" x14ac:dyDescent="0.2">
      <c r="A10" s="17" t="s">
        <v>15</v>
      </c>
      <c r="B10" s="17" t="s">
        <v>16</v>
      </c>
      <c r="C10" s="17" t="s">
        <v>17</v>
      </c>
      <c r="D10" s="52" t="s">
        <v>18</v>
      </c>
      <c r="E10" s="52"/>
      <c r="F10" s="52"/>
      <c r="G10" s="19">
        <f>8300.6+26.04</f>
        <v>8326.64</v>
      </c>
      <c r="H10" s="19">
        <v>8300.6</v>
      </c>
      <c r="I10" s="19">
        <v>8300.6</v>
      </c>
      <c r="J10" s="28"/>
      <c r="K10" s="28"/>
      <c r="L10" s="28"/>
    </row>
    <row r="11" spans="1:12" s="2" customFormat="1" ht="48.95" customHeight="1" x14ac:dyDescent="0.2">
      <c r="A11" s="20" t="s">
        <v>19</v>
      </c>
      <c r="B11" s="17" t="s">
        <v>16</v>
      </c>
      <c r="C11" s="17" t="s">
        <v>17</v>
      </c>
      <c r="D11" s="44" t="s">
        <v>20</v>
      </c>
      <c r="E11" s="34"/>
      <c r="F11" s="34"/>
      <c r="G11" s="19">
        <f>108198.8+474.85-50</f>
        <v>108623.65</v>
      </c>
      <c r="H11" s="19">
        <v>108198.8</v>
      </c>
      <c r="I11" s="19">
        <v>108198.8</v>
      </c>
      <c r="J11" s="28"/>
      <c r="K11" s="28"/>
      <c r="L11" s="28"/>
    </row>
    <row r="12" spans="1:12" s="2" customFormat="1" ht="18" customHeight="1" x14ac:dyDescent="0.2">
      <c r="A12" s="20" t="s">
        <v>21</v>
      </c>
      <c r="B12" s="17"/>
      <c r="C12" s="17"/>
      <c r="D12" s="44" t="s">
        <v>22</v>
      </c>
      <c r="E12" s="44"/>
      <c r="F12" s="44"/>
      <c r="G12" s="19">
        <v>18.2</v>
      </c>
      <c r="H12" s="19">
        <v>197.3</v>
      </c>
      <c r="I12" s="19">
        <v>17.7</v>
      </c>
      <c r="J12" s="28"/>
      <c r="K12" s="28"/>
      <c r="L12" s="28"/>
    </row>
    <row r="13" spans="1:12" s="2" customFormat="1" ht="51" customHeight="1" x14ac:dyDescent="0.2">
      <c r="A13" s="17" t="s">
        <v>23</v>
      </c>
      <c r="B13" s="17" t="s">
        <v>16</v>
      </c>
      <c r="C13" s="17" t="s">
        <v>17</v>
      </c>
      <c r="D13" s="34" t="s">
        <v>24</v>
      </c>
      <c r="E13" s="34"/>
      <c r="F13" s="34"/>
      <c r="G13" s="19">
        <f>32672.2+65.1+50</f>
        <v>32787.300000000003</v>
      </c>
      <c r="H13" s="19">
        <v>32672.2</v>
      </c>
      <c r="I13" s="19">
        <v>32672.2</v>
      </c>
      <c r="J13" s="28"/>
      <c r="K13" s="28"/>
      <c r="L13" s="28"/>
    </row>
    <row r="14" spans="1:12" s="2" customFormat="1" ht="21.95" customHeight="1" x14ac:dyDescent="0.2">
      <c r="A14" s="17" t="s">
        <v>25</v>
      </c>
      <c r="B14" s="17"/>
      <c r="C14" s="17"/>
      <c r="D14" s="34" t="s">
        <v>26</v>
      </c>
      <c r="E14" s="34"/>
      <c r="F14" s="34"/>
      <c r="G14" s="19">
        <f>3000+1000+8500-276.851-160-2000-6200</f>
        <v>3863.1489999999999</v>
      </c>
      <c r="H14" s="19">
        <v>3000</v>
      </c>
      <c r="I14" s="19">
        <v>3000</v>
      </c>
      <c r="J14" s="28"/>
      <c r="K14" s="28"/>
      <c r="L14" s="28"/>
    </row>
    <row r="15" spans="1:12" s="2" customFormat="1" ht="24.95" customHeight="1" x14ac:dyDescent="0.2">
      <c r="A15" s="17" t="s">
        <v>27</v>
      </c>
      <c r="B15" s="17" t="s">
        <v>28</v>
      </c>
      <c r="C15" s="17" t="s">
        <v>17</v>
      </c>
      <c r="D15" s="34" t="s">
        <v>29</v>
      </c>
      <c r="E15" s="34"/>
      <c r="F15" s="34"/>
      <c r="G15" s="21">
        <f>210318.81+233.3+17-1242.299-191.484-1645.428+80.01+160+363-1379.375-1499.79</f>
        <v>205213.74400000001</v>
      </c>
      <c r="H15" s="21">
        <f>160831.7+0.7+233.3+17</f>
        <v>161082.70000000001</v>
      </c>
      <c r="I15" s="21">
        <f>160832.1+232.6+17</f>
        <v>161081.70000000001</v>
      </c>
      <c r="J15" s="28"/>
      <c r="K15" s="28"/>
      <c r="L15" s="28"/>
    </row>
    <row r="16" spans="1:12" s="2" customFormat="1" ht="19.5" customHeight="1" x14ac:dyDescent="0.2">
      <c r="A16" s="17" t="s">
        <v>30</v>
      </c>
      <c r="B16" s="17"/>
      <c r="C16" s="17"/>
      <c r="D16" s="34" t="s">
        <v>31</v>
      </c>
      <c r="E16" s="34"/>
      <c r="F16" s="34"/>
      <c r="G16" s="21">
        <f>G17</f>
        <v>4983.8999999999996</v>
      </c>
      <c r="H16" s="21">
        <f>H17</f>
        <v>5431.3</v>
      </c>
      <c r="I16" s="21">
        <f>I17</f>
        <v>5618.6</v>
      </c>
      <c r="J16" s="28"/>
      <c r="K16" s="28"/>
      <c r="L16" s="28"/>
    </row>
    <row r="17" spans="1:12" s="2" customFormat="1" ht="21.75" customHeight="1" x14ac:dyDescent="0.2">
      <c r="A17" s="17" t="s">
        <v>32</v>
      </c>
      <c r="B17" s="17"/>
      <c r="C17" s="17"/>
      <c r="D17" s="34" t="s">
        <v>33</v>
      </c>
      <c r="E17" s="34"/>
      <c r="F17" s="34"/>
      <c r="G17" s="21">
        <f>4781.3+202.6</f>
        <v>4983.8999999999996</v>
      </c>
      <c r="H17" s="21">
        <f>5234+197.3</f>
        <v>5431.3</v>
      </c>
      <c r="I17" s="21">
        <f>5421.2+197.4</f>
        <v>5618.6</v>
      </c>
      <c r="J17" s="28"/>
      <c r="K17" s="28"/>
      <c r="L17" s="28"/>
    </row>
    <row r="18" spans="1:12" s="2" customFormat="1" ht="19.5" customHeight="1" x14ac:dyDescent="0.2">
      <c r="A18" s="17" t="s">
        <v>34</v>
      </c>
      <c r="B18" s="17"/>
      <c r="C18" s="17"/>
      <c r="D18" s="52" t="s">
        <v>35</v>
      </c>
      <c r="E18" s="52"/>
      <c r="F18" s="52"/>
      <c r="G18" s="19">
        <f t="shared" ref="G18:I18" si="2">G19+G20</f>
        <v>30298</v>
      </c>
      <c r="H18" s="19">
        <f t="shared" si="2"/>
        <v>25069</v>
      </c>
      <c r="I18" s="19">
        <f t="shared" si="2"/>
        <v>24069</v>
      </c>
      <c r="J18" s="27"/>
      <c r="K18" s="27"/>
      <c r="L18" s="27"/>
    </row>
    <row r="19" spans="1:12" s="2" customFormat="1" ht="33.75" customHeight="1" x14ac:dyDescent="0.2">
      <c r="A19" s="17" t="s">
        <v>36</v>
      </c>
      <c r="B19" s="17"/>
      <c r="C19" s="17"/>
      <c r="D19" s="52" t="s">
        <v>37</v>
      </c>
      <c r="E19" s="52"/>
      <c r="F19" s="52"/>
      <c r="G19" s="19">
        <f>32128-1280-1000</f>
        <v>29848</v>
      </c>
      <c r="H19" s="19">
        <v>24619</v>
      </c>
      <c r="I19" s="19">
        <v>23619</v>
      </c>
      <c r="J19" s="28"/>
      <c r="K19" s="28"/>
      <c r="L19" s="28"/>
    </row>
    <row r="20" spans="1:12" s="2" customFormat="1" ht="36" customHeight="1" x14ac:dyDescent="0.2">
      <c r="A20" s="17" t="s">
        <v>38</v>
      </c>
      <c r="B20" s="17"/>
      <c r="C20" s="17"/>
      <c r="D20" s="34" t="s">
        <v>39</v>
      </c>
      <c r="E20" s="34"/>
      <c r="F20" s="34"/>
      <c r="G20" s="19">
        <v>450</v>
      </c>
      <c r="H20" s="19">
        <v>450</v>
      </c>
      <c r="I20" s="19">
        <v>450</v>
      </c>
      <c r="J20" s="28"/>
      <c r="K20" s="28"/>
      <c r="L20" s="28"/>
    </row>
    <row r="21" spans="1:12" s="2" customFormat="1" ht="21" customHeight="1" x14ac:dyDescent="0.2">
      <c r="A21" s="17" t="s">
        <v>40</v>
      </c>
      <c r="B21" s="15" t="s">
        <v>41</v>
      </c>
      <c r="C21" s="15"/>
      <c r="D21" s="34" t="s">
        <v>42</v>
      </c>
      <c r="E21" s="34"/>
      <c r="F21" s="34"/>
      <c r="G21" s="19">
        <f t="shared" ref="G21:I21" si="3">G22+G23+G24</f>
        <v>765248.48400000005</v>
      </c>
      <c r="H21" s="19">
        <f t="shared" si="3"/>
        <v>355273.45</v>
      </c>
      <c r="I21" s="19">
        <f t="shared" si="3"/>
        <v>373424.15</v>
      </c>
      <c r="J21" s="27"/>
      <c r="K21" s="27"/>
      <c r="L21" s="27"/>
    </row>
    <row r="22" spans="1:12" s="2" customFormat="1" ht="24.95" customHeight="1" x14ac:dyDescent="0.2">
      <c r="A22" s="17" t="s">
        <v>43</v>
      </c>
      <c r="B22" s="15"/>
      <c r="C22" s="15"/>
      <c r="D22" s="34" t="s">
        <v>44</v>
      </c>
      <c r="E22" s="51"/>
      <c r="F22" s="51"/>
      <c r="G22" s="19">
        <f>4766.5-4714.1</f>
        <v>52.399999999999601</v>
      </c>
      <c r="H22" s="19">
        <f>4766.5-4714.1</f>
        <v>52.399999999999601</v>
      </c>
      <c r="I22" s="19">
        <f>4766.5-4714.1</f>
        <v>52.399999999999601</v>
      </c>
      <c r="J22" s="28"/>
      <c r="K22" s="28"/>
      <c r="L22" s="28"/>
    </row>
    <row r="23" spans="1:12" s="3" customFormat="1" ht="27" customHeight="1" x14ac:dyDescent="0.2">
      <c r="A23" s="17" t="s">
        <v>45</v>
      </c>
      <c r="B23" s="17" t="s">
        <v>46</v>
      </c>
      <c r="C23" s="17" t="s">
        <v>47</v>
      </c>
      <c r="D23" s="45" t="s">
        <v>48</v>
      </c>
      <c r="E23" s="45"/>
      <c r="F23" s="45"/>
      <c r="G23" s="19">
        <f>606916.14-25000+639.57565+152447-64985+9012.18435+63127.8+12795.9+6200</f>
        <v>761153.6</v>
      </c>
      <c r="H23" s="19">
        <f>371416.75-20000</f>
        <v>351416.75</v>
      </c>
      <c r="I23" s="19">
        <v>369567.45</v>
      </c>
      <c r="J23" s="29"/>
      <c r="K23" s="29"/>
      <c r="L23" s="29"/>
    </row>
    <row r="24" spans="1:12" s="3" customFormat="1" ht="24" customHeight="1" x14ac:dyDescent="0.2">
      <c r="A24" s="17" t="s">
        <v>49</v>
      </c>
      <c r="B24" s="17" t="s">
        <v>50</v>
      </c>
      <c r="C24" s="17" t="s">
        <v>17</v>
      </c>
      <c r="D24" s="45" t="s">
        <v>51</v>
      </c>
      <c r="E24" s="45"/>
      <c r="F24" s="45"/>
      <c r="G24" s="19">
        <f>7341.2-1627.2+191.484-363-1500</f>
        <v>4042.4839999999999</v>
      </c>
      <c r="H24" s="19">
        <f>48256.4-44435.1-17</f>
        <v>3804.3</v>
      </c>
      <c r="I24" s="19">
        <f>48256.4-44452.1</f>
        <v>3804.3</v>
      </c>
      <c r="J24" s="29"/>
      <c r="K24" s="29"/>
      <c r="L24" s="29"/>
    </row>
    <row r="25" spans="1:12" s="2" customFormat="1" ht="18.75" customHeight="1" x14ac:dyDescent="0.2">
      <c r="A25" s="17" t="s">
        <v>52</v>
      </c>
      <c r="B25" s="15" t="s">
        <v>53</v>
      </c>
      <c r="C25" s="15"/>
      <c r="D25" s="34" t="s">
        <v>54</v>
      </c>
      <c r="E25" s="34"/>
      <c r="F25" s="34"/>
      <c r="G25" s="19">
        <f t="shared" ref="G25:I25" si="4">G26+G27+G28+G29</f>
        <v>718180.27845999994</v>
      </c>
      <c r="H25" s="19">
        <f t="shared" si="4"/>
        <v>503693.28</v>
      </c>
      <c r="I25" s="19">
        <f t="shared" si="4"/>
        <v>420436.68</v>
      </c>
      <c r="J25" s="27"/>
      <c r="K25" s="27"/>
      <c r="L25" s="27"/>
    </row>
    <row r="26" spans="1:12" s="2" customFormat="1" ht="19.5" customHeight="1" x14ac:dyDescent="0.2">
      <c r="A26" s="17" t="s">
        <v>55</v>
      </c>
      <c r="B26" s="15"/>
      <c r="C26" s="15"/>
      <c r="D26" s="34" t="s">
        <v>56</v>
      </c>
      <c r="E26" s="34"/>
      <c r="F26" s="34"/>
      <c r="G26" s="19">
        <f>40159+44628.5+276.851-12542.5</f>
        <v>72521.850999999995</v>
      </c>
      <c r="H26" s="19">
        <v>4816.5</v>
      </c>
      <c r="I26" s="19">
        <v>6406.5</v>
      </c>
      <c r="J26" s="28"/>
      <c r="K26" s="28"/>
      <c r="L26" s="28"/>
    </row>
    <row r="27" spans="1:12" s="2" customFormat="1" ht="21" customHeight="1" x14ac:dyDescent="0.2">
      <c r="A27" s="17" t="s">
        <v>57</v>
      </c>
      <c r="B27" s="15">
        <v>7950200</v>
      </c>
      <c r="C27" s="17" t="s">
        <v>58</v>
      </c>
      <c r="D27" s="34" t="s">
        <v>59</v>
      </c>
      <c r="E27" s="34"/>
      <c r="F27" s="34"/>
      <c r="G27" s="21">
        <f>499206.7+30000-113712.2-30548.9-20500.7611+17999.8</f>
        <v>382444.63890000002</v>
      </c>
      <c r="H27" s="21">
        <f>306370+50129</f>
        <v>356499</v>
      </c>
      <c r="I27" s="21">
        <v>287696.09999999998</v>
      </c>
      <c r="J27" s="28"/>
      <c r="K27" s="28"/>
      <c r="L27" s="28"/>
    </row>
    <row r="28" spans="1:12" s="2" customFormat="1" ht="21.95" customHeight="1" x14ac:dyDescent="0.2">
      <c r="A28" s="22" t="s">
        <v>60</v>
      </c>
      <c r="B28" s="12"/>
      <c r="C28" s="22"/>
      <c r="D28" s="49" t="s">
        <v>61</v>
      </c>
      <c r="E28" s="49"/>
      <c r="F28" s="49"/>
      <c r="G28" s="21">
        <f>186402.78+10657.16-3062.87+3195.224+150+200+30271.49456</f>
        <v>227813.78855999999</v>
      </c>
      <c r="H28" s="21">
        <v>108377.78</v>
      </c>
      <c r="I28" s="21">
        <v>105901.08</v>
      </c>
      <c r="J28" s="28"/>
      <c r="K28" s="28"/>
      <c r="L28" s="28"/>
    </row>
    <row r="29" spans="1:12" s="2" customFormat="1" ht="19.5" customHeight="1" x14ac:dyDescent="0.2">
      <c r="A29" s="22" t="s">
        <v>62</v>
      </c>
      <c r="B29" s="12"/>
      <c r="C29" s="22"/>
      <c r="D29" s="50" t="s">
        <v>63</v>
      </c>
      <c r="E29" s="50"/>
      <c r="F29" s="50"/>
      <c r="G29" s="23">
        <f>34400+1000</f>
        <v>35400</v>
      </c>
      <c r="H29" s="23">
        <v>34000</v>
      </c>
      <c r="I29" s="23">
        <v>20433</v>
      </c>
      <c r="J29" s="28"/>
      <c r="K29" s="28"/>
      <c r="L29" s="28"/>
    </row>
    <row r="30" spans="1:12" s="2" customFormat="1" ht="23.1" customHeight="1" x14ac:dyDescent="0.2">
      <c r="A30" s="17" t="s">
        <v>64</v>
      </c>
      <c r="B30" s="17"/>
      <c r="C30" s="17"/>
      <c r="D30" s="45" t="s">
        <v>65</v>
      </c>
      <c r="E30" s="45"/>
      <c r="F30" s="45"/>
      <c r="G30" s="19">
        <f t="shared" ref="G30:I30" si="5">G31+G32+G33+G34+G35+G36</f>
        <v>1572135.1495399999</v>
      </c>
      <c r="H30" s="19">
        <f t="shared" si="5"/>
        <v>1551351.38</v>
      </c>
      <c r="I30" s="19">
        <f t="shared" si="5"/>
        <v>1649147.28</v>
      </c>
      <c r="J30" s="27"/>
      <c r="K30" s="27"/>
      <c r="L30" s="27"/>
    </row>
    <row r="31" spans="1:12" s="2" customFormat="1" ht="24.95" customHeight="1" x14ac:dyDescent="0.2">
      <c r="A31" s="22" t="s">
        <v>66</v>
      </c>
      <c r="B31" s="22"/>
      <c r="C31" s="22"/>
      <c r="D31" s="46" t="s">
        <v>67</v>
      </c>
      <c r="E31" s="46"/>
      <c r="F31" s="46"/>
      <c r="G31" s="24">
        <f>335626.5+1485+3240.05+727-2142.4+2659.44952-2300+215.87-1421+3133.2591+377</f>
        <v>341600.72862000001</v>
      </c>
      <c r="H31" s="24">
        <f>335207.1-5486.72</f>
        <v>329720.38</v>
      </c>
      <c r="I31" s="24">
        <f>335054.3-7548.5</f>
        <v>327505.8</v>
      </c>
      <c r="J31" s="28"/>
      <c r="K31" s="28"/>
      <c r="L31" s="28"/>
    </row>
    <row r="32" spans="1:12" s="2" customFormat="1" ht="21.95" customHeight="1" x14ac:dyDescent="0.2">
      <c r="A32" s="22" t="s">
        <v>68</v>
      </c>
      <c r="B32" s="22"/>
      <c r="C32" s="22"/>
      <c r="D32" s="46" t="s">
        <v>69</v>
      </c>
      <c r="E32" s="46"/>
      <c r="F32" s="46"/>
      <c r="G32" s="24">
        <f>1111783.57+20000+2031.1+50.1+709.9-2499.8+19.5+8896.59+1882.87-15000+556.49+2142.4-145.9-1931.1-424.21-2659.44952+607.488-80.01+2300+190+553.505-2450+7585.99744+873.79</f>
        <v>1134992.8309200001</v>
      </c>
      <c r="H32" s="24">
        <f>1108015.73+5486.72+2031.1+1001.3-2499.8+57+17208.3+1560.5</f>
        <v>1132860.8500000001</v>
      </c>
      <c r="I32" s="24">
        <f>1111153.63+7548.5+2031.1+964.4-2499.8+176.5+104053.5+9435.4</f>
        <v>1232863.23</v>
      </c>
      <c r="J32" s="28"/>
      <c r="K32" s="28"/>
      <c r="L32" s="28"/>
    </row>
    <row r="33" spans="1:12" s="2" customFormat="1" ht="24.95" customHeight="1" x14ac:dyDescent="0.2">
      <c r="A33" s="22" t="s">
        <v>70</v>
      </c>
      <c r="B33" s="22"/>
      <c r="C33" s="22"/>
      <c r="D33" s="46" t="s">
        <v>71</v>
      </c>
      <c r="E33" s="46"/>
      <c r="F33" s="46"/>
      <c r="G33" s="24">
        <f>29078.95-15.16+120</f>
        <v>29183.79</v>
      </c>
      <c r="H33" s="24">
        <v>28990.65</v>
      </c>
      <c r="I33" s="24">
        <v>28990.65</v>
      </c>
      <c r="J33" s="28"/>
      <c r="K33" s="28"/>
      <c r="L33" s="28"/>
    </row>
    <row r="34" spans="1:12" s="2" customFormat="1" ht="33" customHeight="1" x14ac:dyDescent="0.2">
      <c r="A34" s="17" t="s">
        <v>72</v>
      </c>
      <c r="B34" s="17"/>
      <c r="C34" s="17"/>
      <c r="D34" s="34" t="s">
        <v>73</v>
      </c>
      <c r="E34" s="47"/>
      <c r="F34" s="47"/>
      <c r="G34" s="19">
        <f>261+15.16</f>
        <v>276.16000000000003</v>
      </c>
      <c r="H34" s="19">
        <v>261</v>
      </c>
      <c r="I34" s="19">
        <v>261</v>
      </c>
      <c r="J34" s="28"/>
      <c r="K34" s="28"/>
      <c r="L34" s="28"/>
    </row>
    <row r="35" spans="1:12" s="2" customFormat="1" ht="24.95" customHeight="1" x14ac:dyDescent="0.2">
      <c r="A35" s="17" t="s">
        <v>74</v>
      </c>
      <c r="B35" s="17"/>
      <c r="C35" s="17"/>
      <c r="D35" s="48" t="s">
        <v>75</v>
      </c>
      <c r="E35" s="48"/>
      <c r="F35" s="48"/>
      <c r="G35" s="19">
        <f>4477.7+681</f>
        <v>5158.7</v>
      </c>
      <c r="H35" s="19">
        <v>4477.7</v>
      </c>
      <c r="I35" s="19">
        <v>4477.7</v>
      </c>
      <c r="J35" s="28"/>
      <c r="K35" s="28"/>
      <c r="L35" s="28"/>
    </row>
    <row r="36" spans="1:12" s="2" customFormat="1" ht="21.75" customHeight="1" x14ac:dyDescent="0.2">
      <c r="A36" s="17" t="s">
        <v>76</v>
      </c>
      <c r="B36" s="17"/>
      <c r="C36" s="17"/>
      <c r="D36" s="45" t="s">
        <v>77</v>
      </c>
      <c r="E36" s="45"/>
      <c r="F36" s="45"/>
      <c r="G36" s="19">
        <f>55015.8+333.4+39.06+145.9+770+1428.78+3190</f>
        <v>60922.94</v>
      </c>
      <c r="H36" s="19">
        <f>54707.6+333.2</f>
        <v>55040.800000000003</v>
      </c>
      <c r="I36" s="19">
        <f>54715.7+333.2</f>
        <v>55048.9</v>
      </c>
      <c r="J36" s="28"/>
      <c r="K36" s="28"/>
      <c r="L36" s="28"/>
    </row>
    <row r="37" spans="1:12" s="2" customFormat="1" ht="24.95" customHeight="1" x14ac:dyDescent="0.2">
      <c r="A37" s="17" t="s">
        <v>78</v>
      </c>
      <c r="B37" s="17"/>
      <c r="C37" s="17"/>
      <c r="D37" s="34" t="s">
        <v>79</v>
      </c>
      <c r="E37" s="34"/>
      <c r="F37" s="34"/>
      <c r="G37" s="19">
        <f t="shared" ref="G37:I37" si="6">G38+G39</f>
        <v>227936.31700000001</v>
      </c>
      <c r="H37" s="19">
        <f t="shared" si="6"/>
        <v>203061.66</v>
      </c>
      <c r="I37" s="19">
        <f t="shared" si="6"/>
        <v>183061.66</v>
      </c>
      <c r="J37" s="27"/>
      <c r="K37" s="27"/>
      <c r="L37" s="27"/>
    </row>
    <row r="38" spans="1:12" s="2" customFormat="1" ht="23.1" customHeight="1" x14ac:dyDescent="0.2">
      <c r="A38" s="17" t="s">
        <v>80</v>
      </c>
      <c r="B38" s="17"/>
      <c r="C38" s="17"/>
      <c r="D38" s="45" t="s">
        <v>81</v>
      </c>
      <c r="E38" s="45"/>
      <c r="F38" s="45"/>
      <c r="G38" s="19">
        <f>230416.92+2358.988+453-20000+685.809+690.94+690+208.8+515+200+77.8+249</f>
        <v>216546.25700000001</v>
      </c>
      <c r="H38" s="19">
        <f>171710.66+20000</f>
        <v>191710.66</v>
      </c>
      <c r="I38" s="19">
        <v>171710.66</v>
      </c>
      <c r="J38" s="28"/>
      <c r="K38" s="28"/>
      <c r="L38" s="28"/>
    </row>
    <row r="39" spans="1:12" s="2" customFormat="1" ht="24" customHeight="1" x14ac:dyDescent="0.2">
      <c r="A39" s="17" t="s">
        <v>82</v>
      </c>
      <c r="B39" s="17"/>
      <c r="C39" s="17"/>
      <c r="D39" s="18" t="s">
        <v>83</v>
      </c>
      <c r="E39" s="18"/>
      <c r="F39" s="18"/>
      <c r="G39" s="19">
        <f>11351+39.06</f>
        <v>11390.06</v>
      </c>
      <c r="H39" s="19">
        <v>11351</v>
      </c>
      <c r="I39" s="19">
        <v>11351</v>
      </c>
      <c r="J39" s="28"/>
      <c r="K39" s="28"/>
      <c r="L39" s="28"/>
    </row>
    <row r="40" spans="1:12" s="2" customFormat="1" ht="19.5" customHeight="1" x14ac:dyDescent="0.2">
      <c r="A40" s="17" t="s">
        <v>84</v>
      </c>
      <c r="B40" s="17"/>
      <c r="C40" s="17"/>
      <c r="D40" s="45" t="s">
        <v>85</v>
      </c>
      <c r="E40" s="45"/>
      <c r="F40" s="45"/>
      <c r="G40" s="19">
        <f>SUM(G41,G43,G42,)</f>
        <v>67860.820000000007</v>
      </c>
      <c r="H40" s="19">
        <f>SUM(H41,H43,H42,)</f>
        <v>60119.23</v>
      </c>
      <c r="I40" s="19">
        <f>I41+I42+I43</f>
        <v>44404.73</v>
      </c>
      <c r="J40" s="28"/>
      <c r="K40" s="28"/>
      <c r="L40" s="28"/>
    </row>
    <row r="41" spans="1:12" s="2" customFormat="1" ht="23.1" customHeight="1" x14ac:dyDescent="0.2">
      <c r="A41" s="17" t="s">
        <v>86</v>
      </c>
      <c r="B41" s="17" t="s">
        <v>87</v>
      </c>
      <c r="C41" s="17" t="s">
        <v>88</v>
      </c>
      <c r="D41" s="34" t="s">
        <v>89</v>
      </c>
      <c r="E41" s="34"/>
      <c r="F41" s="34"/>
      <c r="G41" s="21">
        <v>3140</v>
      </c>
      <c r="H41" s="21">
        <v>3140</v>
      </c>
      <c r="I41" s="21">
        <v>3140</v>
      </c>
      <c r="J41" s="28"/>
      <c r="K41" s="28"/>
      <c r="L41" s="28"/>
    </row>
    <row r="42" spans="1:12" s="4" customFormat="1" ht="24" customHeight="1" x14ac:dyDescent="0.2">
      <c r="A42" s="17" t="s">
        <v>90</v>
      </c>
      <c r="B42" s="17"/>
      <c r="C42" s="17"/>
      <c r="D42" s="34" t="s">
        <v>91</v>
      </c>
      <c r="E42" s="34"/>
      <c r="F42" s="34"/>
      <c r="G42" s="21">
        <f>12320+424.21</f>
        <v>12744.21</v>
      </c>
      <c r="H42" s="21">
        <v>11820</v>
      </c>
      <c r="I42" s="21">
        <v>11820</v>
      </c>
      <c r="J42" s="30"/>
      <c r="K42" s="30"/>
      <c r="L42" s="30"/>
    </row>
    <row r="43" spans="1:12" s="2" customFormat="1" ht="24" customHeight="1" x14ac:dyDescent="0.2">
      <c r="A43" s="17" t="s">
        <v>92</v>
      </c>
      <c r="B43" s="17"/>
      <c r="C43" s="17"/>
      <c r="D43" s="34" t="s">
        <v>93</v>
      </c>
      <c r="E43" s="34"/>
      <c r="F43" s="34"/>
      <c r="G43" s="21">
        <f>41667.13+1526.56+8782.92</f>
        <v>51976.61</v>
      </c>
      <c r="H43" s="21">
        <v>45159.23</v>
      </c>
      <c r="I43" s="21">
        <v>29444.73</v>
      </c>
      <c r="J43" s="28"/>
      <c r="K43" s="28"/>
      <c r="L43" s="28"/>
    </row>
    <row r="44" spans="1:12" s="5" customFormat="1" ht="20.25" customHeight="1" x14ac:dyDescent="0.2">
      <c r="A44" s="17" t="s">
        <v>94</v>
      </c>
      <c r="B44" s="17"/>
      <c r="C44" s="17"/>
      <c r="D44" s="44" t="s">
        <v>95</v>
      </c>
      <c r="E44" s="34"/>
      <c r="F44" s="34"/>
      <c r="G44" s="21">
        <f t="shared" ref="G44:I44" si="7">G45+G46+G47</f>
        <v>35144.15</v>
      </c>
      <c r="H44" s="21">
        <f t="shared" si="7"/>
        <v>28269</v>
      </c>
      <c r="I44" s="21">
        <f t="shared" si="7"/>
        <v>28269</v>
      </c>
      <c r="J44" s="31"/>
      <c r="K44" s="31"/>
      <c r="L44" s="31"/>
    </row>
    <row r="45" spans="1:12" s="5" customFormat="1" ht="20.25" customHeight="1" x14ac:dyDescent="0.2">
      <c r="A45" s="17" t="s">
        <v>96</v>
      </c>
      <c r="B45" s="17"/>
      <c r="C45" s="17"/>
      <c r="D45" s="44" t="s">
        <v>97</v>
      </c>
      <c r="E45" s="34"/>
      <c r="F45" s="34"/>
      <c r="G45" s="21">
        <v>8905.4</v>
      </c>
      <c r="H45" s="21">
        <v>8905.4</v>
      </c>
      <c r="I45" s="21">
        <v>8905.4</v>
      </c>
      <c r="J45" s="32"/>
      <c r="K45" s="32"/>
      <c r="L45" s="32"/>
    </row>
    <row r="46" spans="1:12" s="2" customFormat="1" ht="21" customHeight="1" x14ac:dyDescent="0.2">
      <c r="A46" s="17" t="s">
        <v>98</v>
      </c>
      <c r="B46" s="17"/>
      <c r="C46" s="17"/>
      <c r="D46" s="44" t="s">
        <v>99</v>
      </c>
      <c r="E46" s="34"/>
      <c r="F46" s="34"/>
      <c r="G46" s="21">
        <f>15200-6000+227+58+95</f>
        <v>9580</v>
      </c>
      <c r="H46" s="21">
        <v>2700</v>
      </c>
      <c r="I46" s="21">
        <v>2700</v>
      </c>
      <c r="J46" s="28"/>
      <c r="K46" s="28"/>
      <c r="L46" s="28"/>
    </row>
    <row r="47" spans="1:12" s="2" customFormat="1" ht="21" customHeight="1" x14ac:dyDescent="0.2">
      <c r="A47" s="17" t="s">
        <v>100</v>
      </c>
      <c r="B47" s="17" t="s">
        <v>101</v>
      </c>
      <c r="C47" s="17" t="s">
        <v>102</v>
      </c>
      <c r="D47" s="44" t="s">
        <v>103</v>
      </c>
      <c r="E47" s="44"/>
      <c r="F47" s="44"/>
      <c r="G47" s="21">
        <v>16658.75</v>
      </c>
      <c r="H47" s="21">
        <v>16663.599999999999</v>
      </c>
      <c r="I47" s="21">
        <v>16663.599999999999</v>
      </c>
      <c r="J47" s="28"/>
      <c r="K47" s="28"/>
      <c r="L47" s="28"/>
    </row>
    <row r="48" spans="1:12" s="2" customFormat="1" ht="21" customHeight="1" x14ac:dyDescent="0.2">
      <c r="A48" s="17" t="s">
        <v>104</v>
      </c>
      <c r="B48" s="17"/>
      <c r="C48" s="17"/>
      <c r="D48" s="34" t="s">
        <v>105</v>
      </c>
      <c r="E48" s="34"/>
      <c r="F48" s="34"/>
      <c r="G48" s="21">
        <f>G49</f>
        <v>6102.7</v>
      </c>
      <c r="H48" s="21">
        <f>H49</f>
        <v>5960.8</v>
      </c>
      <c r="I48" s="19">
        <f>I49</f>
        <v>5960.8</v>
      </c>
      <c r="J48" s="28"/>
      <c r="K48" s="28"/>
      <c r="L48" s="28"/>
    </row>
    <row r="49" spans="1:12" s="2" customFormat="1" ht="36" customHeight="1" x14ac:dyDescent="0.2">
      <c r="A49" s="25" t="s">
        <v>106</v>
      </c>
      <c r="B49" s="25"/>
      <c r="C49" s="25"/>
      <c r="D49" s="35" t="s">
        <v>107</v>
      </c>
      <c r="E49" s="35"/>
      <c r="F49" s="35"/>
      <c r="G49" s="21">
        <f>6037.7+65</f>
        <v>6102.7</v>
      </c>
      <c r="H49" s="21">
        <v>5960.8</v>
      </c>
      <c r="I49" s="21">
        <v>5960.8</v>
      </c>
      <c r="J49" s="28"/>
      <c r="K49" s="28"/>
      <c r="L49" s="28"/>
    </row>
    <row r="50" spans="1:12" x14ac:dyDescent="0.2">
      <c r="H50" s="2"/>
      <c r="I50" s="2"/>
      <c r="J50" s="33"/>
      <c r="K50" s="33"/>
      <c r="L50" s="33"/>
    </row>
    <row r="51" spans="1:12" x14ac:dyDescent="0.2">
      <c r="J51" s="33"/>
      <c r="K51" s="33"/>
      <c r="L51" s="33"/>
    </row>
    <row r="52" spans="1:12" x14ac:dyDescent="0.2">
      <c r="J52" s="33"/>
      <c r="K52" s="33"/>
      <c r="L52" s="33"/>
    </row>
  </sheetData>
  <autoFilter ref="A6:G49" xr:uid="{00000000-0009-0000-0000-000000000000}"/>
  <mergeCells count="49">
    <mergeCell ref="F1:I1"/>
    <mergeCell ref="F2:I2"/>
    <mergeCell ref="A3:I3"/>
    <mergeCell ref="G4:I4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4:F34"/>
    <mergeCell ref="D35:F35"/>
    <mergeCell ref="D36:F36"/>
    <mergeCell ref="D27:F27"/>
    <mergeCell ref="D28:F28"/>
    <mergeCell ref="D29:F29"/>
    <mergeCell ref="D30:F30"/>
    <mergeCell ref="D31:F31"/>
    <mergeCell ref="D48:F48"/>
    <mergeCell ref="D49:F49"/>
    <mergeCell ref="A4:A5"/>
    <mergeCell ref="D4:F5"/>
    <mergeCell ref="D43:F43"/>
    <mergeCell ref="D44:F44"/>
    <mergeCell ref="D45:F45"/>
    <mergeCell ref="D46:F46"/>
    <mergeCell ref="D47:F47"/>
    <mergeCell ref="D37:F37"/>
    <mergeCell ref="D38:F38"/>
    <mergeCell ref="D40:F40"/>
    <mergeCell ref="D41:F41"/>
    <mergeCell ref="D42:F42"/>
    <mergeCell ref="D32:F32"/>
    <mergeCell ref="D33:F33"/>
  </mergeCells>
  <pageMargins left="1.1811023622047201" right="0.59055118110236204" top="0.59055118110236204" bottom="0.43307086614173201" header="0.23622047244094499" footer="0.511811023622047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Кудашова Ирина Александровна</cp:lastModifiedBy>
  <cp:lastPrinted>2025-06-26T12:30:36Z</cp:lastPrinted>
  <dcterms:created xsi:type="dcterms:W3CDTF">2005-01-11T11:52:00Z</dcterms:created>
  <dcterms:modified xsi:type="dcterms:W3CDTF">2025-06-26T12:31:52Z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FB89502A7A724F27BEBC96D8BC011F48_13</vt:lpwstr>
  </property>
  <property fmtid="{D5CDD505-2E9C-101B-9397-08002B2CF9AE}" pid="3" name="KSOProductBuildVer">
    <vt:lpwstr>1049-12.2.0.21546</vt:lpwstr>
  </property>
</Properties>
</file>