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0" yWindow="0" windowWidth="28800" windowHeight="11895"/>
  </bookViews>
  <sheets>
    <sheet name="август" sheetId="5" r:id="rId1"/>
  </sheets>
  <definedNames>
    <definedName name="_xlnm._FilterDatabase" localSheetId="0" hidden="1">август!$A$11:$N$1721</definedName>
    <definedName name="_xlnm.Print_Area" localSheetId="0">август!$A$1:$J$1724</definedName>
  </definedNames>
  <calcPr calcId="162913" fullPrecision="0"/>
</workbook>
</file>

<file path=xl/calcChain.xml><?xml version="1.0" encoding="utf-8"?>
<calcChain xmlns="http://schemas.openxmlformats.org/spreadsheetml/2006/main">
  <c r="D12" i="5"/>
  <c r="D18"/>
  <c r="D670"/>
  <c r="D664"/>
  <c r="D658"/>
  <c r="D652"/>
  <c r="D640"/>
  <c r="D634"/>
  <c r="D628"/>
  <c r="H1647"/>
  <c r="F1647"/>
  <c r="D1647"/>
  <c r="D1648"/>
  <c r="D1540"/>
  <c r="D1516"/>
  <c r="D1497"/>
  <c r="D1498"/>
  <c r="H1151"/>
  <c r="H1150"/>
  <c r="H1149"/>
  <c r="H1148"/>
  <c r="F1151"/>
  <c r="F1150"/>
  <c r="F1149"/>
  <c r="F1148"/>
  <c r="D1151"/>
  <c r="D1148"/>
  <c r="D1149"/>
  <c r="D1150"/>
  <c r="D1480"/>
  <c r="D1476"/>
  <c r="H1476"/>
  <c r="F1476"/>
  <c r="D1474"/>
  <c r="D1470" s="1"/>
  <c r="H1470"/>
  <c r="F1470"/>
  <c r="D1468"/>
  <c r="D1464" s="1"/>
  <c r="H1464"/>
  <c r="F1464"/>
  <c r="D1420"/>
  <c r="D1240"/>
  <c r="D1156"/>
  <c r="D1078"/>
  <c r="D1072"/>
  <c r="H1067"/>
  <c r="H1066"/>
  <c r="H1065"/>
  <c r="H1064"/>
  <c r="H1062" s="1"/>
  <c r="F1067"/>
  <c r="F1066"/>
  <c r="F1065"/>
  <c r="F1064"/>
  <c r="F1062" s="1"/>
  <c r="D1067"/>
  <c r="D1064"/>
  <c r="D1065"/>
  <c r="D1138"/>
  <c r="D1134" s="1"/>
  <c r="H1134"/>
  <c r="F1134"/>
  <c r="D1132"/>
  <c r="D1128" s="1"/>
  <c r="H1128"/>
  <c r="F1128"/>
  <c r="D1126"/>
  <c r="D1122" s="1"/>
  <c r="H1122"/>
  <c r="F1122"/>
  <c r="D1090"/>
  <c r="D1086" s="1"/>
  <c r="H1086"/>
  <c r="F1086"/>
  <c r="D1084"/>
  <c r="H1146" l="1"/>
  <c r="F1146"/>
  <c r="D1066"/>
  <c r="H983"/>
  <c r="H982"/>
  <c r="H981"/>
  <c r="H980"/>
  <c r="H978"/>
  <c r="F983"/>
  <c r="F982"/>
  <c r="F981"/>
  <c r="F980"/>
  <c r="F978" s="1"/>
  <c r="D982"/>
  <c r="D1048"/>
  <c r="D1044"/>
  <c r="H1044"/>
  <c r="F1044"/>
  <c r="D1042"/>
  <c r="D1006"/>
  <c r="D994"/>
  <c r="D550"/>
  <c r="D538"/>
  <c r="H917"/>
  <c r="H916"/>
  <c r="H915"/>
  <c r="H914"/>
  <c r="H912" s="1"/>
  <c r="F917"/>
  <c r="F916"/>
  <c r="F915"/>
  <c r="F914"/>
  <c r="D914"/>
  <c r="D915"/>
  <c r="D916"/>
  <c r="D917"/>
  <c r="D964"/>
  <c r="D960" s="1"/>
  <c r="D958"/>
  <c r="D954" s="1"/>
  <c r="H954"/>
  <c r="F954"/>
  <c r="H960"/>
  <c r="F960"/>
  <c r="F862"/>
  <c r="H533"/>
  <c r="H532"/>
  <c r="F533"/>
  <c r="F532"/>
  <c r="D533"/>
  <c r="D862"/>
  <c r="F856"/>
  <c r="D856"/>
  <c r="D852" s="1"/>
  <c r="D850"/>
  <c r="D844"/>
  <c r="D840" s="1"/>
  <c r="D838"/>
  <c r="D832"/>
  <c r="H831"/>
  <c r="F831"/>
  <c r="D831"/>
  <c r="H830"/>
  <c r="F830"/>
  <c r="D830"/>
  <c r="H828"/>
  <c r="F828"/>
  <c r="H837"/>
  <c r="F837"/>
  <c r="D837"/>
  <c r="H836"/>
  <c r="F836"/>
  <c r="D836"/>
  <c r="D834" s="1"/>
  <c r="H834"/>
  <c r="F834"/>
  <c r="H843"/>
  <c r="F843"/>
  <c r="D843"/>
  <c r="H842"/>
  <c r="F842"/>
  <c r="D842"/>
  <c r="H840"/>
  <c r="F840"/>
  <c r="H849"/>
  <c r="F849"/>
  <c r="D849"/>
  <c r="H848"/>
  <c r="F848"/>
  <c r="F846" s="1"/>
  <c r="D848"/>
  <c r="H846"/>
  <c r="H855"/>
  <c r="F855"/>
  <c r="D855"/>
  <c r="H854"/>
  <c r="F854"/>
  <c r="D854"/>
  <c r="H852"/>
  <c r="D820"/>
  <c r="D816" s="1"/>
  <c r="H819"/>
  <c r="F819"/>
  <c r="D819"/>
  <c r="H818"/>
  <c r="F818"/>
  <c r="D818"/>
  <c r="H816"/>
  <c r="F816"/>
  <c r="D814"/>
  <c r="D778"/>
  <c r="D730"/>
  <c r="D688"/>
  <c r="D682"/>
  <c r="D562"/>
  <c r="D556"/>
  <c r="D148"/>
  <c r="H353"/>
  <c r="H352"/>
  <c r="H351"/>
  <c r="H348" s="1"/>
  <c r="H350"/>
  <c r="F353"/>
  <c r="F352"/>
  <c r="F351"/>
  <c r="F350"/>
  <c r="D353"/>
  <c r="D350"/>
  <c r="D351"/>
  <c r="D352"/>
  <c r="D448"/>
  <c r="D444" s="1"/>
  <c r="D442"/>
  <c r="D436"/>
  <c r="D432" s="1"/>
  <c r="D430"/>
  <c r="D426" s="1"/>
  <c r="D424"/>
  <c r="D420" s="1"/>
  <c r="H426"/>
  <c r="F426"/>
  <c r="H420"/>
  <c r="F420"/>
  <c r="D438"/>
  <c r="H438"/>
  <c r="F438"/>
  <c r="H444"/>
  <c r="F444"/>
  <c r="H432"/>
  <c r="F432"/>
  <c r="F912" l="1"/>
  <c r="D532"/>
  <c r="F852"/>
  <c r="D846"/>
  <c r="D828"/>
  <c r="F348"/>
  <c r="D358"/>
  <c r="D294"/>
  <c r="H287"/>
  <c r="H286"/>
  <c r="H285"/>
  <c r="H284"/>
  <c r="H282" s="1"/>
  <c r="F287"/>
  <c r="F286"/>
  <c r="F285"/>
  <c r="F284"/>
  <c r="D287"/>
  <c r="D284"/>
  <c r="D285"/>
  <c r="D286"/>
  <c r="D340"/>
  <c r="D336"/>
  <c r="H336"/>
  <c r="F336"/>
  <c r="D334"/>
  <c r="D330"/>
  <c r="H330"/>
  <c r="F330"/>
  <c r="D292"/>
  <c r="H215"/>
  <c r="H214"/>
  <c r="H213"/>
  <c r="H212"/>
  <c r="H210" s="1"/>
  <c r="F215"/>
  <c r="F214"/>
  <c r="F213"/>
  <c r="F212"/>
  <c r="D213"/>
  <c r="D214"/>
  <c r="D215"/>
  <c r="D212"/>
  <c r="H233"/>
  <c r="H232"/>
  <c r="H231"/>
  <c r="H230"/>
  <c r="H228" s="1"/>
  <c r="F233"/>
  <c r="F232"/>
  <c r="F231"/>
  <c r="F230"/>
  <c r="D233"/>
  <c r="D230"/>
  <c r="D231"/>
  <c r="D232"/>
  <c r="D244"/>
  <c r="D240" s="1"/>
  <c r="D238"/>
  <c r="H240"/>
  <c r="F240"/>
  <c r="H246"/>
  <c r="F246"/>
  <c r="D246"/>
  <c r="H234"/>
  <c r="F234"/>
  <c r="D234"/>
  <c r="D94"/>
  <c r="D83"/>
  <c r="D80"/>
  <c r="D81"/>
  <c r="H83"/>
  <c r="H82"/>
  <c r="H81"/>
  <c r="H80"/>
  <c r="H78"/>
  <c r="F83"/>
  <c r="F82"/>
  <c r="F81"/>
  <c r="F80"/>
  <c r="F78"/>
  <c r="D184"/>
  <c r="D160"/>
  <c r="D156" s="1"/>
  <c r="H156"/>
  <c r="F156"/>
  <c r="D178"/>
  <c r="D174" s="1"/>
  <c r="H174"/>
  <c r="F174"/>
  <c r="D172"/>
  <c r="D168" s="1"/>
  <c r="H168"/>
  <c r="F168"/>
  <c r="D166"/>
  <c r="D142"/>
  <c r="D210" l="1"/>
  <c r="F228"/>
  <c r="F282"/>
  <c r="D228"/>
  <c r="F210"/>
  <c r="D82"/>
  <c r="H1716"/>
  <c r="F1716"/>
  <c r="D1716"/>
  <c r="H1715"/>
  <c r="H1709" s="1"/>
  <c r="H1714"/>
  <c r="F1714"/>
  <c r="D1714"/>
  <c r="D1708" s="1"/>
  <c r="H1713"/>
  <c r="H1707" s="1"/>
  <c r="F1713"/>
  <c r="H1712"/>
  <c r="F1712"/>
  <c r="F1710" s="1"/>
  <c r="F1709"/>
  <c r="D1709"/>
  <c r="H1708"/>
  <c r="F1708"/>
  <c r="F1707"/>
  <c r="D1707"/>
  <c r="H1706"/>
  <c r="F1706"/>
  <c r="D1706"/>
  <c r="H1698"/>
  <c r="F1698"/>
  <c r="D1698"/>
  <c r="H1697"/>
  <c r="F1697"/>
  <c r="D1697"/>
  <c r="H1696"/>
  <c r="H1690" s="1"/>
  <c r="F1696"/>
  <c r="D1696"/>
  <c r="D1690" s="1"/>
  <c r="H1695"/>
  <c r="H1689" s="1"/>
  <c r="F1695"/>
  <c r="F1689" s="1"/>
  <c r="D1695"/>
  <c r="H1694"/>
  <c r="F1694"/>
  <c r="D1694"/>
  <c r="D1688" s="1"/>
  <c r="H1691"/>
  <c r="F1691"/>
  <c r="D1691"/>
  <c r="F1690"/>
  <c r="D1689"/>
  <c r="H1688"/>
  <c r="F1688"/>
  <c r="F1686" s="1"/>
  <c r="H1683"/>
  <c r="H1680" s="1"/>
  <c r="F1683"/>
  <c r="F1680" s="1"/>
  <c r="D1683"/>
  <c r="D1680" s="1"/>
  <c r="H1679"/>
  <c r="F1679"/>
  <c r="D1679"/>
  <c r="H1678"/>
  <c r="H1660" s="1"/>
  <c r="F1678"/>
  <c r="D1678"/>
  <c r="H1677"/>
  <c r="H1676"/>
  <c r="F1676"/>
  <c r="D1676"/>
  <c r="H1668"/>
  <c r="F1668"/>
  <c r="D1668"/>
  <c r="H1667"/>
  <c r="H1661" s="1"/>
  <c r="F1667"/>
  <c r="D1667"/>
  <c r="H1666"/>
  <c r="F1666"/>
  <c r="D1666"/>
  <c r="D1660" s="1"/>
  <c r="H1665"/>
  <c r="F1665"/>
  <c r="D1665"/>
  <c r="H1664"/>
  <c r="F1664"/>
  <c r="D1664"/>
  <c r="D1661"/>
  <c r="F1660"/>
  <c r="H1659"/>
  <c r="F1658"/>
  <c r="H1650"/>
  <c r="F1650"/>
  <c r="D1650"/>
  <c r="H1644"/>
  <c r="F1644"/>
  <c r="D1644"/>
  <c r="H1638"/>
  <c r="F1638"/>
  <c r="D1638"/>
  <c r="H1632"/>
  <c r="F1632"/>
  <c r="D1632"/>
  <c r="D1630"/>
  <c r="D1626" s="1"/>
  <c r="H1626"/>
  <c r="F1626"/>
  <c r="H1625"/>
  <c r="F1625"/>
  <c r="D1625"/>
  <c r="D1619" s="1"/>
  <c r="H1624"/>
  <c r="H1618" s="1"/>
  <c r="F1624"/>
  <c r="F1618" s="1"/>
  <c r="D1624"/>
  <c r="D1618" s="1"/>
  <c r="H1623"/>
  <c r="H1617" s="1"/>
  <c r="F1623"/>
  <c r="D1623"/>
  <c r="D1617" s="1"/>
  <c r="H1622"/>
  <c r="F1622"/>
  <c r="D1622"/>
  <c r="H1619"/>
  <c r="F1619"/>
  <c r="F1617"/>
  <c r="H1616"/>
  <c r="F1616"/>
  <c r="D1611"/>
  <c r="D1608" s="1"/>
  <c r="H1608"/>
  <c r="F1608"/>
  <c r="D1605"/>
  <c r="H1602"/>
  <c r="F1602"/>
  <c r="D1602"/>
  <c r="D1599"/>
  <c r="D1596" s="1"/>
  <c r="H1596"/>
  <c r="F1596"/>
  <c r="D1593"/>
  <c r="H1590"/>
  <c r="F1590"/>
  <c r="D1590"/>
  <c r="D1587"/>
  <c r="D1584" s="1"/>
  <c r="H1584"/>
  <c r="F1584"/>
  <c r="D1581"/>
  <c r="H1578"/>
  <c r="F1578"/>
  <c r="D1578"/>
  <c r="D1575"/>
  <c r="D1572" s="1"/>
  <c r="H1572"/>
  <c r="F1572"/>
  <c r="H1571"/>
  <c r="F1571"/>
  <c r="D1571"/>
  <c r="H1570"/>
  <c r="F1570"/>
  <c r="D1570"/>
  <c r="H1569"/>
  <c r="F1569"/>
  <c r="H1568"/>
  <c r="H1566" s="1"/>
  <c r="F1568"/>
  <c r="D1568"/>
  <c r="H1560"/>
  <c r="F1560"/>
  <c r="D1560"/>
  <c r="H1554"/>
  <c r="F1554"/>
  <c r="D1554"/>
  <c r="H1552"/>
  <c r="H1548" s="1"/>
  <c r="F1552"/>
  <c r="D1552"/>
  <c r="F1548"/>
  <c r="H1542"/>
  <c r="F1542"/>
  <c r="D1542"/>
  <c r="H1536"/>
  <c r="F1536"/>
  <c r="D1536"/>
  <c r="D1534"/>
  <c r="D1530" s="1"/>
  <c r="H1530"/>
  <c r="F1530"/>
  <c r="H1524"/>
  <c r="F1524"/>
  <c r="D1524"/>
  <c r="H1522"/>
  <c r="H1518" s="1"/>
  <c r="F1522"/>
  <c r="H1521"/>
  <c r="F1521"/>
  <c r="D1521"/>
  <c r="H1520"/>
  <c r="F1520"/>
  <c r="F1518" s="1"/>
  <c r="D1520"/>
  <c r="H1512"/>
  <c r="F1512"/>
  <c r="D1512"/>
  <c r="H1506"/>
  <c r="F1506"/>
  <c r="D1506"/>
  <c r="H1504"/>
  <c r="H1500" s="1"/>
  <c r="F1504"/>
  <c r="F1500" s="1"/>
  <c r="D1500"/>
  <c r="H1498"/>
  <c r="F1498"/>
  <c r="F1494" s="1"/>
  <c r="H1494"/>
  <c r="D1494"/>
  <c r="H1493"/>
  <c r="F1493"/>
  <c r="D1493"/>
  <c r="D1492"/>
  <c r="H1491"/>
  <c r="F1491"/>
  <c r="D1491"/>
  <c r="H1490"/>
  <c r="F1490"/>
  <c r="D1490"/>
  <c r="D1482"/>
  <c r="H1482"/>
  <c r="F1482"/>
  <c r="D1462"/>
  <c r="H1458"/>
  <c r="F1458"/>
  <c r="D1458"/>
  <c r="D1456"/>
  <c r="D1452" s="1"/>
  <c r="H1452"/>
  <c r="F1452"/>
  <c r="D1450"/>
  <c r="D1446" s="1"/>
  <c r="H1446"/>
  <c r="F1446"/>
  <c r="D1444"/>
  <c r="D1440" s="1"/>
  <c r="H1440"/>
  <c r="F1440"/>
  <c r="D1438"/>
  <c r="D1434" s="1"/>
  <c r="H1434"/>
  <c r="F1434"/>
  <c r="D1432"/>
  <c r="D1428" s="1"/>
  <c r="H1428"/>
  <c r="F1428"/>
  <c r="D1426"/>
  <c r="D1422" s="1"/>
  <c r="H1422"/>
  <c r="F1422"/>
  <c r="D1416"/>
  <c r="H1416"/>
  <c r="F1416"/>
  <c r="D1414"/>
  <c r="D1410" s="1"/>
  <c r="H1410"/>
  <c r="F1410"/>
  <c r="D1408"/>
  <c r="D1404" s="1"/>
  <c r="H1404"/>
  <c r="F1404"/>
  <c r="D1402"/>
  <c r="D1398" s="1"/>
  <c r="H1398"/>
  <c r="F1398"/>
  <c r="D1396"/>
  <c r="D1392" s="1"/>
  <c r="H1392"/>
  <c r="F1392"/>
  <c r="D1390"/>
  <c r="H1386"/>
  <c r="F1386"/>
  <c r="D1386"/>
  <c r="H1380"/>
  <c r="F1380"/>
  <c r="D1380"/>
  <c r="D1378"/>
  <c r="D1374" s="1"/>
  <c r="H1374"/>
  <c r="F1374"/>
  <c r="D1372"/>
  <c r="D1368" s="1"/>
  <c r="H1368"/>
  <c r="F1368"/>
  <c r="D1366"/>
  <c r="H1362"/>
  <c r="F1362"/>
  <c r="D1362"/>
  <c r="D1360"/>
  <c r="D1356" s="1"/>
  <c r="H1356"/>
  <c r="F1356"/>
  <c r="D1354"/>
  <c r="H1350"/>
  <c r="F1350"/>
  <c r="D1350"/>
  <c r="D1348"/>
  <c r="D1344" s="1"/>
  <c r="H1344"/>
  <c r="F1344"/>
  <c r="D1342"/>
  <c r="D1338" s="1"/>
  <c r="H1338"/>
  <c r="F1338"/>
  <c r="D1336"/>
  <c r="D1332" s="1"/>
  <c r="H1332"/>
  <c r="F1332"/>
  <c r="D1330"/>
  <c r="D1326" s="1"/>
  <c r="H1326"/>
  <c r="F1326"/>
  <c r="D1324"/>
  <c r="D1320" s="1"/>
  <c r="H1320"/>
  <c r="F1320"/>
  <c r="D1318"/>
  <c r="D1314" s="1"/>
  <c r="H1314"/>
  <c r="F1314"/>
  <c r="D1312"/>
  <c r="D1308" s="1"/>
  <c r="H1308"/>
  <c r="F1308"/>
  <c r="D1306"/>
  <c r="D1302" s="1"/>
  <c r="H1302"/>
  <c r="F1302"/>
  <c r="D1300"/>
  <c r="D1296" s="1"/>
  <c r="H1296"/>
  <c r="F1296"/>
  <c r="D1294"/>
  <c r="H1290"/>
  <c r="F1290"/>
  <c r="D1290"/>
  <c r="D1288"/>
  <c r="D1284" s="1"/>
  <c r="H1284"/>
  <c r="F1284"/>
  <c r="D1282"/>
  <c r="D1278" s="1"/>
  <c r="H1278"/>
  <c r="F1278"/>
  <c r="D1276"/>
  <c r="D1272" s="1"/>
  <c r="H1272"/>
  <c r="F1272"/>
  <c r="D1270"/>
  <c r="D1266" s="1"/>
  <c r="H1266"/>
  <c r="F1266"/>
  <c r="D1264"/>
  <c r="D1260" s="1"/>
  <c r="H1260"/>
  <c r="F1260"/>
  <c r="D1258"/>
  <c r="D1254" s="1"/>
  <c r="H1254"/>
  <c r="F1254"/>
  <c r="D1252"/>
  <c r="D1248" s="1"/>
  <c r="H1248"/>
  <c r="F1248"/>
  <c r="D1246"/>
  <c r="D1242" s="1"/>
  <c r="H1242"/>
  <c r="F1242"/>
  <c r="D1236"/>
  <c r="H1236"/>
  <c r="F1236"/>
  <c r="D1234"/>
  <c r="D1230" s="1"/>
  <c r="H1230"/>
  <c r="F1230"/>
  <c r="D1228"/>
  <c r="D1224" s="1"/>
  <c r="H1224"/>
  <c r="F1224"/>
  <c r="D1222"/>
  <c r="H1218"/>
  <c r="F1218"/>
  <c r="D1218"/>
  <c r="D1216"/>
  <c r="D1212" s="1"/>
  <c r="H1212"/>
  <c r="F1212"/>
  <c r="D1210"/>
  <c r="D1206" s="1"/>
  <c r="H1206"/>
  <c r="F1206"/>
  <c r="D1204"/>
  <c r="D1200" s="1"/>
  <c r="H1200"/>
  <c r="F1200"/>
  <c r="D1198"/>
  <c r="H1194"/>
  <c r="F1194"/>
  <c r="D1194"/>
  <c r="D1192"/>
  <c r="D1188" s="1"/>
  <c r="H1188"/>
  <c r="F1188"/>
  <c r="D1186"/>
  <c r="D1182" s="1"/>
  <c r="H1182"/>
  <c r="F1182"/>
  <c r="D1180"/>
  <c r="D1176" s="1"/>
  <c r="H1176"/>
  <c r="F1176"/>
  <c r="D1174"/>
  <c r="D1170" s="1"/>
  <c r="H1170"/>
  <c r="F1170"/>
  <c r="D1168"/>
  <c r="D1164" s="1"/>
  <c r="H1164"/>
  <c r="F1164"/>
  <c r="D1162"/>
  <c r="D1158" s="1"/>
  <c r="H1158"/>
  <c r="F1158"/>
  <c r="D1152"/>
  <c r="H1152"/>
  <c r="F1152"/>
  <c r="F609"/>
  <c r="D609"/>
  <c r="D1144"/>
  <c r="H1140"/>
  <c r="F1140"/>
  <c r="D1140"/>
  <c r="D1120"/>
  <c r="D1116" s="1"/>
  <c r="H1116"/>
  <c r="F1116"/>
  <c r="H1110"/>
  <c r="F1110"/>
  <c r="D1110"/>
  <c r="D1108"/>
  <c r="H1104"/>
  <c r="F1104"/>
  <c r="H1098"/>
  <c r="F1098"/>
  <c r="D1098"/>
  <c r="H1092"/>
  <c r="F1092"/>
  <c r="D1092"/>
  <c r="H1080"/>
  <c r="F1080"/>
  <c r="D1080"/>
  <c r="D1074"/>
  <c r="H1074"/>
  <c r="F1074"/>
  <c r="H1068"/>
  <c r="F1068"/>
  <c r="D1068"/>
  <c r="H1060"/>
  <c r="H1056" s="1"/>
  <c r="F1060"/>
  <c r="F1056" s="1"/>
  <c r="F597"/>
  <c r="D543"/>
  <c r="H1050"/>
  <c r="F1050"/>
  <c r="D1050"/>
  <c r="D1038"/>
  <c r="H1038"/>
  <c r="F1038"/>
  <c r="D1036"/>
  <c r="D1032" s="1"/>
  <c r="H1032"/>
  <c r="F1032"/>
  <c r="D1030"/>
  <c r="D1026" s="1"/>
  <c r="H1026"/>
  <c r="F1026"/>
  <c r="D1024"/>
  <c r="D1020" s="1"/>
  <c r="H1020"/>
  <c r="F1020"/>
  <c r="D1018"/>
  <c r="H1014"/>
  <c r="F1014"/>
  <c r="D1014"/>
  <c r="H1008"/>
  <c r="F1008"/>
  <c r="D1008"/>
  <c r="H1002"/>
  <c r="F1002"/>
  <c r="D1002"/>
  <c r="D1000"/>
  <c r="D996" s="1"/>
  <c r="H996"/>
  <c r="F996"/>
  <c r="D990"/>
  <c r="H990"/>
  <c r="F990"/>
  <c r="H984"/>
  <c r="F984"/>
  <c r="D984"/>
  <c r="D983"/>
  <c r="H549"/>
  <c r="D981"/>
  <c r="F548"/>
  <c r="D980"/>
  <c r="H972"/>
  <c r="F972"/>
  <c r="D966"/>
  <c r="H966"/>
  <c r="F966"/>
  <c r="D952"/>
  <c r="D948" s="1"/>
  <c r="H948"/>
  <c r="F948"/>
  <c r="D946"/>
  <c r="H942"/>
  <c r="F942"/>
  <c r="D942"/>
  <c r="D940"/>
  <c r="D936" s="1"/>
  <c r="H936"/>
  <c r="F936"/>
  <c r="D934"/>
  <c r="H930"/>
  <c r="F930"/>
  <c r="D930"/>
  <c r="D928"/>
  <c r="D924" s="1"/>
  <c r="H924"/>
  <c r="F924"/>
  <c r="D922"/>
  <c r="H918"/>
  <c r="F918"/>
  <c r="D918"/>
  <c r="F537"/>
  <c r="H906"/>
  <c r="F906"/>
  <c r="D906"/>
  <c r="D900"/>
  <c r="H900"/>
  <c r="F900"/>
  <c r="D898"/>
  <c r="D894" s="1"/>
  <c r="H894"/>
  <c r="F894"/>
  <c r="D892"/>
  <c r="D888" s="1"/>
  <c r="H888"/>
  <c r="F888"/>
  <c r="H887"/>
  <c r="F887"/>
  <c r="D887"/>
  <c r="H886"/>
  <c r="F886"/>
  <c r="D886"/>
  <c r="H885"/>
  <c r="F885"/>
  <c r="D885"/>
  <c r="H884"/>
  <c r="F884"/>
  <c r="D884"/>
  <c r="H876"/>
  <c r="F876"/>
  <c r="D876"/>
  <c r="H870"/>
  <c r="F870"/>
  <c r="D870"/>
  <c r="H869"/>
  <c r="F869"/>
  <c r="D869"/>
  <c r="H868"/>
  <c r="F868"/>
  <c r="F526" s="1"/>
  <c r="D868"/>
  <c r="H867"/>
  <c r="F867"/>
  <c r="D867"/>
  <c r="H866"/>
  <c r="F866"/>
  <c r="D866"/>
  <c r="D858"/>
  <c r="H858"/>
  <c r="F858"/>
  <c r="D826"/>
  <c r="H825"/>
  <c r="F825"/>
  <c r="D825"/>
  <c r="H824"/>
  <c r="H822" s="1"/>
  <c r="F824"/>
  <c r="D824"/>
  <c r="D822"/>
  <c r="H813"/>
  <c r="F813"/>
  <c r="D813"/>
  <c r="H812"/>
  <c r="H810" s="1"/>
  <c r="F812"/>
  <c r="F810" s="1"/>
  <c r="D812"/>
  <c r="D810" s="1"/>
  <c r="D808"/>
  <c r="H807"/>
  <c r="F807"/>
  <c r="D807"/>
  <c r="H806"/>
  <c r="H804" s="1"/>
  <c r="F806"/>
  <c r="F804" s="1"/>
  <c r="D806"/>
  <c r="D802"/>
  <c r="H801"/>
  <c r="F801"/>
  <c r="D801"/>
  <c r="H800"/>
  <c r="H798" s="1"/>
  <c r="F800"/>
  <c r="F798" s="1"/>
  <c r="D800"/>
  <c r="D798" s="1"/>
  <c r="D796"/>
  <c r="H795"/>
  <c r="F795"/>
  <c r="D795"/>
  <c r="H794"/>
  <c r="F794"/>
  <c r="D794"/>
  <c r="D792"/>
  <c r="D790"/>
  <c r="H789"/>
  <c r="F789"/>
  <c r="D789"/>
  <c r="H788"/>
  <c r="F788"/>
  <c r="F786" s="1"/>
  <c r="D788"/>
  <c r="H786"/>
  <c r="D784"/>
  <c r="H783"/>
  <c r="F783"/>
  <c r="D783"/>
  <c r="H782"/>
  <c r="H780" s="1"/>
  <c r="F782"/>
  <c r="F780" s="1"/>
  <c r="D782"/>
  <c r="D780" s="1"/>
  <c r="H777"/>
  <c r="F777"/>
  <c r="D777"/>
  <c r="H776"/>
  <c r="H774" s="1"/>
  <c r="F776"/>
  <c r="D776"/>
  <c r="F774"/>
  <c r="D772"/>
  <c r="H771"/>
  <c r="F771"/>
  <c r="D771"/>
  <c r="H770"/>
  <c r="F770"/>
  <c r="D770"/>
  <c r="D768" s="1"/>
  <c r="D766"/>
  <c r="H765"/>
  <c r="F765"/>
  <c r="D765"/>
  <c r="H764"/>
  <c r="F764"/>
  <c r="F762" s="1"/>
  <c r="D764"/>
  <c r="D760"/>
  <c r="H759"/>
  <c r="F759"/>
  <c r="D759"/>
  <c r="H758"/>
  <c r="H756" s="1"/>
  <c r="F758"/>
  <c r="F756" s="1"/>
  <c r="D758"/>
  <c r="D754"/>
  <c r="H753"/>
  <c r="F753"/>
  <c r="D753"/>
  <c r="H752"/>
  <c r="H750" s="1"/>
  <c r="F752"/>
  <c r="F750" s="1"/>
  <c r="D752"/>
  <c r="D748"/>
  <c r="H747"/>
  <c r="F747"/>
  <c r="D747"/>
  <c r="H746"/>
  <c r="H744" s="1"/>
  <c r="F746"/>
  <c r="D746"/>
  <c r="D742"/>
  <c r="H741"/>
  <c r="F741"/>
  <c r="D741"/>
  <c r="H740"/>
  <c r="F740"/>
  <c r="F738" s="1"/>
  <c r="D740"/>
  <c r="D738" s="1"/>
  <c r="D736"/>
  <c r="H735"/>
  <c r="F735"/>
  <c r="D735"/>
  <c r="H734"/>
  <c r="F734"/>
  <c r="F732" s="1"/>
  <c r="D734"/>
  <c r="D732" s="1"/>
  <c r="H729"/>
  <c r="F729"/>
  <c r="D729"/>
  <c r="H728"/>
  <c r="F728"/>
  <c r="D728"/>
  <c r="D726" s="1"/>
  <c r="F726"/>
  <c r="D724"/>
  <c r="H723"/>
  <c r="F723"/>
  <c r="D723"/>
  <c r="H722"/>
  <c r="F722"/>
  <c r="D722"/>
  <c r="D720" s="1"/>
  <c r="D718"/>
  <c r="H717"/>
  <c r="F717"/>
  <c r="D717"/>
  <c r="H716"/>
  <c r="F716"/>
  <c r="D716"/>
  <c r="F714"/>
  <c r="D712"/>
  <c r="H711"/>
  <c r="F711"/>
  <c r="D711"/>
  <c r="H710"/>
  <c r="F710"/>
  <c r="D710"/>
  <c r="F708"/>
  <c r="D706"/>
  <c r="H705"/>
  <c r="F705"/>
  <c r="D705"/>
  <c r="H704"/>
  <c r="F704"/>
  <c r="D704"/>
  <c r="F702"/>
  <c r="D700"/>
  <c r="H699"/>
  <c r="F699"/>
  <c r="F696" s="1"/>
  <c r="D699"/>
  <c r="H698"/>
  <c r="F698"/>
  <c r="D698"/>
  <c r="D694"/>
  <c r="H693"/>
  <c r="F693"/>
  <c r="D693"/>
  <c r="H692"/>
  <c r="F692"/>
  <c r="F690" s="1"/>
  <c r="D692"/>
  <c r="H687"/>
  <c r="F687"/>
  <c r="D687"/>
  <c r="H686"/>
  <c r="F686"/>
  <c r="F684" s="1"/>
  <c r="D686"/>
  <c r="H681"/>
  <c r="F681"/>
  <c r="D681"/>
  <c r="H680"/>
  <c r="F680"/>
  <c r="F678" s="1"/>
  <c r="D680"/>
  <c r="D676"/>
  <c r="H675"/>
  <c r="F675"/>
  <c r="F672" s="1"/>
  <c r="D675"/>
  <c r="H674"/>
  <c r="H672" s="1"/>
  <c r="F674"/>
  <c r="D674"/>
  <c r="H669"/>
  <c r="F669"/>
  <c r="D669"/>
  <c r="H668"/>
  <c r="F668"/>
  <c r="D668"/>
  <c r="D666" s="1"/>
  <c r="H663"/>
  <c r="F663"/>
  <c r="D663"/>
  <c r="H662"/>
  <c r="H660" s="1"/>
  <c r="F662"/>
  <c r="F660" s="1"/>
  <c r="D662"/>
  <c r="H657"/>
  <c r="F657"/>
  <c r="D657"/>
  <c r="H656"/>
  <c r="H654" s="1"/>
  <c r="F656"/>
  <c r="F654" s="1"/>
  <c r="D656"/>
  <c r="H651"/>
  <c r="F651"/>
  <c r="D651"/>
  <c r="H650"/>
  <c r="H648" s="1"/>
  <c r="F650"/>
  <c r="D650"/>
  <c r="D648" s="1"/>
  <c r="D646"/>
  <c r="H645"/>
  <c r="F645"/>
  <c r="D645"/>
  <c r="H644"/>
  <c r="F644"/>
  <c r="D644"/>
  <c r="D642" s="1"/>
  <c r="F642"/>
  <c r="H639"/>
  <c r="F639"/>
  <c r="D639"/>
  <c r="H638"/>
  <c r="F638"/>
  <c r="D638"/>
  <c r="H636"/>
  <c r="H633"/>
  <c r="F633"/>
  <c r="F630" s="1"/>
  <c r="D633"/>
  <c r="H632"/>
  <c r="F632"/>
  <c r="D632"/>
  <c r="H626"/>
  <c r="H624" s="1"/>
  <c r="F626"/>
  <c r="F624" s="1"/>
  <c r="D626"/>
  <c r="D624" s="1"/>
  <c r="D622"/>
  <c r="H620"/>
  <c r="F620"/>
  <c r="F618" s="1"/>
  <c r="D620"/>
  <c r="H618"/>
  <c r="D618"/>
  <c r="D616"/>
  <c r="H615"/>
  <c r="F615"/>
  <c r="D615"/>
  <c r="H614"/>
  <c r="F614"/>
  <c r="D614"/>
  <c r="H612"/>
  <c r="F612"/>
  <c r="D610"/>
  <c r="H609"/>
  <c r="H606" s="1"/>
  <c r="H608"/>
  <c r="F608"/>
  <c r="D608"/>
  <c r="D604"/>
  <c r="H603"/>
  <c r="F603"/>
  <c r="D603"/>
  <c r="H602"/>
  <c r="F602"/>
  <c r="D602"/>
  <c r="H600"/>
  <c r="F600"/>
  <c r="D598"/>
  <c r="H597"/>
  <c r="H596"/>
  <c r="H594" s="1"/>
  <c r="F596"/>
  <c r="D596"/>
  <c r="D592"/>
  <c r="H590"/>
  <c r="F590"/>
  <c r="D590"/>
  <c r="H588"/>
  <c r="F588"/>
  <c r="D586"/>
  <c r="D582" s="1"/>
  <c r="H582"/>
  <c r="F582"/>
  <c r="D580"/>
  <c r="D576" s="1"/>
  <c r="H576"/>
  <c r="F576"/>
  <c r="D574"/>
  <c r="D570" s="1"/>
  <c r="H570"/>
  <c r="F570"/>
  <c r="D568"/>
  <c r="H567"/>
  <c r="F567"/>
  <c r="D567"/>
  <c r="H566"/>
  <c r="F566"/>
  <c r="F564" s="1"/>
  <c r="D566"/>
  <c r="H561"/>
  <c r="F561"/>
  <c r="F558" s="1"/>
  <c r="D561"/>
  <c r="H560"/>
  <c r="F560"/>
  <c r="D560"/>
  <c r="D558" s="1"/>
  <c r="H558"/>
  <c r="H555"/>
  <c r="H552" s="1"/>
  <c r="F555"/>
  <c r="D555"/>
  <c r="H554"/>
  <c r="F554"/>
  <c r="D554"/>
  <c r="D552"/>
  <c r="D549"/>
  <c r="H548"/>
  <c r="D548"/>
  <c r="H543"/>
  <c r="F543"/>
  <c r="F540" s="1"/>
  <c r="H542"/>
  <c r="F542"/>
  <c r="D542"/>
  <c r="H537"/>
  <c r="H536"/>
  <c r="H530" s="1"/>
  <c r="F536"/>
  <c r="D536"/>
  <c r="H527"/>
  <c r="H518"/>
  <c r="F518"/>
  <c r="D518"/>
  <c r="D519" s="1"/>
  <c r="H510"/>
  <c r="F510"/>
  <c r="D510"/>
  <c r="H504"/>
  <c r="F504"/>
  <c r="D504"/>
  <c r="F502"/>
  <c r="F498" s="1"/>
  <c r="H498"/>
  <c r="D498"/>
  <c r="H492"/>
  <c r="F492"/>
  <c r="D492"/>
  <c r="H486"/>
  <c r="F486"/>
  <c r="D486"/>
  <c r="H484"/>
  <c r="H480" s="1"/>
  <c r="F484"/>
  <c r="F480" s="1"/>
  <c r="D480"/>
  <c r="H479"/>
  <c r="H467" s="1"/>
  <c r="F479"/>
  <c r="D479"/>
  <c r="D467" s="1"/>
  <c r="D478"/>
  <c r="H477"/>
  <c r="F477"/>
  <c r="D477"/>
  <c r="H476"/>
  <c r="F476"/>
  <c r="F464" s="1"/>
  <c r="D476"/>
  <c r="D464" s="1"/>
  <c r="H468"/>
  <c r="F468"/>
  <c r="D468"/>
  <c r="F467"/>
  <c r="D450"/>
  <c r="H450"/>
  <c r="F450"/>
  <c r="D418"/>
  <c r="H414"/>
  <c r="F414"/>
  <c r="D414"/>
  <c r="D412"/>
  <c r="D408" s="1"/>
  <c r="H408"/>
  <c r="F408"/>
  <c r="D406"/>
  <c r="H402"/>
  <c r="F402"/>
  <c r="D402"/>
  <c r="D400"/>
  <c r="D396" s="1"/>
  <c r="H396"/>
  <c r="F396"/>
  <c r="D394"/>
  <c r="D390" s="1"/>
  <c r="H390"/>
  <c r="F390"/>
  <c r="D388"/>
  <c r="D384" s="1"/>
  <c r="H384"/>
  <c r="F384"/>
  <c r="D382"/>
  <c r="D378" s="1"/>
  <c r="H378"/>
  <c r="F378"/>
  <c r="D376"/>
  <c r="D372" s="1"/>
  <c r="H372"/>
  <c r="F372"/>
  <c r="D370"/>
  <c r="D366" s="1"/>
  <c r="H366"/>
  <c r="F366"/>
  <c r="D364"/>
  <c r="D360" s="1"/>
  <c r="H360"/>
  <c r="F360"/>
  <c r="D354"/>
  <c r="H354"/>
  <c r="F354"/>
  <c r="H342"/>
  <c r="F342"/>
  <c r="D342"/>
  <c r="D328"/>
  <c r="D324" s="1"/>
  <c r="H324"/>
  <c r="F324"/>
  <c r="D322"/>
  <c r="H318"/>
  <c r="F318"/>
  <c r="D318"/>
  <c r="D316"/>
  <c r="D312" s="1"/>
  <c r="H312"/>
  <c r="F312"/>
  <c r="D310"/>
  <c r="H306"/>
  <c r="F306"/>
  <c r="D306"/>
  <c r="D304"/>
  <c r="D300" s="1"/>
  <c r="H300"/>
  <c r="F300"/>
  <c r="D298"/>
  <c r="H294"/>
  <c r="F294"/>
  <c r="H288"/>
  <c r="F288"/>
  <c r="D288"/>
  <c r="H280"/>
  <c r="H276" s="1"/>
  <c r="F280"/>
  <c r="F276" s="1"/>
  <c r="D270"/>
  <c r="H270"/>
  <c r="F270"/>
  <c r="F258" s="1"/>
  <c r="F252" s="1"/>
  <c r="D268"/>
  <c r="H264"/>
  <c r="F264"/>
  <c r="D264"/>
  <c r="H263"/>
  <c r="H257" s="1"/>
  <c r="F263"/>
  <c r="F257" s="1"/>
  <c r="D263"/>
  <c r="D257" s="1"/>
  <c r="H262"/>
  <c r="H256" s="1"/>
  <c r="F262"/>
  <c r="F256" s="1"/>
  <c r="D262"/>
  <c r="D256" s="1"/>
  <c r="H261"/>
  <c r="H255" s="1"/>
  <c r="F261"/>
  <c r="F255" s="1"/>
  <c r="D261"/>
  <c r="D255" s="1"/>
  <c r="H260"/>
  <c r="H254" s="1"/>
  <c r="F260"/>
  <c r="F254" s="1"/>
  <c r="D260"/>
  <c r="D254" s="1"/>
  <c r="H222"/>
  <c r="F222"/>
  <c r="D222"/>
  <c r="H216"/>
  <c r="F216"/>
  <c r="D216"/>
  <c r="H204"/>
  <c r="F204"/>
  <c r="D204"/>
  <c r="D202"/>
  <c r="D196" s="1"/>
  <c r="D76" s="1"/>
  <c r="H198"/>
  <c r="F198"/>
  <c r="F192" s="1"/>
  <c r="H197"/>
  <c r="H77" s="1"/>
  <c r="F197"/>
  <c r="F77" s="1"/>
  <c r="D197"/>
  <c r="D77" s="1"/>
  <c r="H196"/>
  <c r="H76" s="1"/>
  <c r="F196"/>
  <c r="F76" s="1"/>
  <c r="H195"/>
  <c r="H75" s="1"/>
  <c r="F195"/>
  <c r="F75" s="1"/>
  <c r="D195"/>
  <c r="D75" s="1"/>
  <c r="H194"/>
  <c r="H74" s="1"/>
  <c r="F194"/>
  <c r="F74" s="1"/>
  <c r="D194"/>
  <c r="D74" s="1"/>
  <c r="H192"/>
  <c r="H186"/>
  <c r="F186"/>
  <c r="D186"/>
  <c r="H180"/>
  <c r="F180"/>
  <c r="D180"/>
  <c r="D162"/>
  <c r="H162"/>
  <c r="F162"/>
  <c r="D154"/>
  <c r="D150" s="1"/>
  <c r="H150"/>
  <c r="F150"/>
  <c r="D144"/>
  <c r="H144"/>
  <c r="F144"/>
  <c r="H138"/>
  <c r="F138"/>
  <c r="D138"/>
  <c r="D136"/>
  <c r="D132" s="1"/>
  <c r="H132"/>
  <c r="F132"/>
  <c r="D130"/>
  <c r="H126"/>
  <c r="F126"/>
  <c r="D126"/>
  <c r="D124"/>
  <c r="D120" s="1"/>
  <c r="H120"/>
  <c r="F120"/>
  <c r="D118"/>
  <c r="D114" s="1"/>
  <c r="H114"/>
  <c r="F114"/>
  <c r="D112"/>
  <c r="D108" s="1"/>
  <c r="H108"/>
  <c r="F108"/>
  <c r="D106"/>
  <c r="H102"/>
  <c r="F102"/>
  <c r="D102"/>
  <c r="D100"/>
  <c r="D96" s="1"/>
  <c r="H96"/>
  <c r="F96"/>
  <c r="H90"/>
  <c r="F90"/>
  <c r="D90"/>
  <c r="D88"/>
  <c r="H84"/>
  <c r="F84"/>
  <c r="H66"/>
  <c r="F66"/>
  <c r="D66"/>
  <c r="H60"/>
  <c r="F60"/>
  <c r="D60"/>
  <c r="H54"/>
  <c r="F54"/>
  <c r="D54"/>
  <c r="H48"/>
  <c r="F48"/>
  <c r="D48"/>
  <c r="H42"/>
  <c r="F42"/>
  <c r="D42"/>
  <c r="H40"/>
  <c r="H36" s="1"/>
  <c r="F40"/>
  <c r="F36" s="1"/>
  <c r="D40"/>
  <c r="D36" s="1"/>
  <c r="H30"/>
  <c r="F30"/>
  <c r="D30"/>
  <c r="H29"/>
  <c r="F29"/>
  <c r="D29"/>
  <c r="F28"/>
  <c r="D28"/>
  <c r="H27"/>
  <c r="H21" s="1"/>
  <c r="F27"/>
  <c r="F21" s="1"/>
  <c r="D27"/>
  <c r="H26"/>
  <c r="F26"/>
  <c r="D26"/>
  <c r="H1614" l="1"/>
  <c r="D1488"/>
  <c r="D864"/>
  <c r="D606"/>
  <c r="D597"/>
  <c r="D531" s="1"/>
  <c r="D525" s="1"/>
  <c r="H540"/>
  <c r="F527"/>
  <c r="D594"/>
  <c r="F864"/>
  <c r="F530"/>
  <c r="F524" s="1"/>
  <c r="F458" s="1"/>
  <c r="H526"/>
  <c r="D546"/>
  <c r="D534"/>
  <c r="D530"/>
  <c r="H864"/>
  <c r="H534"/>
  <c r="H531"/>
  <c r="H528" s="1"/>
  <c r="F534"/>
  <c r="H882"/>
  <c r="D882"/>
  <c r="D474"/>
  <c r="D72"/>
  <c r="D78"/>
  <c r="D21"/>
  <c r="F594"/>
  <c r="H478"/>
  <c r="F606"/>
  <c r="D654"/>
  <c r="H666"/>
  <c r="D696"/>
  <c r="D702"/>
  <c r="D708"/>
  <c r="D714"/>
  <c r="H762"/>
  <c r="D774"/>
  <c r="H792"/>
  <c r="F1614"/>
  <c r="D258"/>
  <c r="D252" s="1"/>
  <c r="D282"/>
  <c r="D466"/>
  <c r="H564"/>
  <c r="D588"/>
  <c r="D630"/>
  <c r="F636"/>
  <c r="H642"/>
  <c r="D672"/>
  <c r="D678"/>
  <c r="D684"/>
  <c r="D690"/>
  <c r="H720"/>
  <c r="H726"/>
  <c r="H732"/>
  <c r="H738"/>
  <c r="F768"/>
  <c r="F822"/>
  <c r="D1146"/>
  <c r="D1620"/>
  <c r="H17"/>
  <c r="D1704"/>
  <c r="D600"/>
  <c r="F648"/>
  <c r="H696"/>
  <c r="H702"/>
  <c r="H708"/>
  <c r="H714"/>
  <c r="F744"/>
  <c r="H768"/>
  <c r="F792"/>
  <c r="D17"/>
  <c r="D1662"/>
  <c r="D1686"/>
  <c r="H1686"/>
  <c r="F1704"/>
  <c r="D612"/>
  <c r="H630"/>
  <c r="D636"/>
  <c r="H678"/>
  <c r="H684"/>
  <c r="H690"/>
  <c r="F720"/>
  <c r="H1620"/>
  <c r="D1658"/>
  <c r="F1692"/>
  <c r="D1710"/>
  <c r="D1522"/>
  <c r="D1518" s="1"/>
  <c r="D465"/>
  <c r="H524"/>
  <c r="D660"/>
  <c r="F666"/>
  <c r="D804"/>
  <c r="F882"/>
  <c r="D527"/>
  <c r="F1566"/>
  <c r="H1692"/>
  <c r="H258"/>
  <c r="H252" s="1"/>
  <c r="D564"/>
  <c r="F1620"/>
  <c r="H1674"/>
  <c r="H1710"/>
  <c r="D516"/>
  <c r="D744"/>
  <c r="D750"/>
  <c r="D756"/>
  <c r="D762"/>
  <c r="D786"/>
  <c r="D1569"/>
  <c r="D1551" s="1"/>
  <c r="D1548" s="1"/>
  <c r="H1662"/>
  <c r="F1662"/>
  <c r="D1677"/>
  <c r="D1659" s="1"/>
  <c r="F24"/>
  <c r="D24"/>
  <c r="H72"/>
  <c r="F22"/>
  <c r="F18" s="1"/>
  <c r="D1062"/>
  <c r="H1704"/>
  <c r="F478"/>
  <c r="H28"/>
  <c r="H464"/>
  <c r="F519"/>
  <c r="F516" s="1"/>
  <c r="H1492"/>
  <c r="H1488" s="1"/>
  <c r="D1616"/>
  <c r="D1614" s="1"/>
  <c r="H1658"/>
  <c r="H1656" s="1"/>
  <c r="F1661"/>
  <c r="F17" s="1"/>
  <c r="D1692"/>
  <c r="H519"/>
  <c r="H465" s="1"/>
  <c r="D540"/>
  <c r="F549"/>
  <c r="F531" s="1"/>
  <c r="D84"/>
  <c r="D526"/>
  <c r="D912"/>
  <c r="F1492"/>
  <c r="F1488" s="1"/>
  <c r="F1677"/>
  <c r="F1659" s="1"/>
  <c r="F1656" s="1"/>
  <c r="D198"/>
  <c r="D192" s="1"/>
  <c r="H546"/>
  <c r="F552"/>
  <c r="D1104"/>
  <c r="D1674"/>
  <c r="D462" l="1"/>
  <c r="F528"/>
  <c r="H525"/>
  <c r="H522" s="1"/>
  <c r="D459"/>
  <c r="D15" s="1"/>
  <c r="D280"/>
  <c r="D276" s="1"/>
  <c r="H516"/>
  <c r="F72"/>
  <c r="D1060"/>
  <c r="D1056" s="1"/>
  <c r="D1656"/>
  <c r="H466"/>
  <c r="H462" s="1"/>
  <c r="H474"/>
  <c r="D1566"/>
  <c r="F465"/>
  <c r="H458"/>
  <c r="D348"/>
  <c r="F546"/>
  <c r="H22"/>
  <c r="H24"/>
  <c r="F1674"/>
  <c r="D524"/>
  <c r="D528"/>
  <c r="F14"/>
  <c r="F474"/>
  <c r="F466"/>
  <c r="F460" s="1"/>
  <c r="F16" s="1"/>
  <c r="D976"/>
  <c r="D972" s="1"/>
  <c r="D978"/>
  <c r="H459" l="1"/>
  <c r="H15" s="1"/>
  <c r="H460"/>
  <c r="H16" s="1"/>
  <c r="D22"/>
  <c r="H14"/>
  <c r="D522"/>
  <c r="D458"/>
  <c r="F462"/>
  <c r="H18"/>
  <c r="D460"/>
  <c r="F525"/>
  <c r="F522" s="1"/>
  <c r="H456" l="1"/>
  <c r="F459"/>
  <c r="F15" s="1"/>
  <c r="F12" s="1"/>
  <c r="M13" s="1"/>
  <c r="D16"/>
  <c r="D456"/>
  <c r="D14"/>
  <c r="H12"/>
  <c r="N13" s="1"/>
  <c r="F456" l="1"/>
  <c r="L13"/>
</calcChain>
</file>

<file path=xl/sharedStrings.xml><?xml version="1.0" encoding="utf-8"?>
<sst xmlns="http://schemas.openxmlformats.org/spreadsheetml/2006/main" count="6299" uniqueCount="599">
  <si>
    <t>План реализации муниципальной программы</t>
  </si>
  <si>
    <t>(наименование муниципальной программы)</t>
  </si>
  <si>
    <t>№ п/п</t>
  </si>
  <si>
    <t>ФБ</t>
  </si>
  <si>
    <t>ОБ</t>
  </si>
  <si>
    <t>МБ</t>
  </si>
  <si>
    <t>ВБС</t>
  </si>
  <si>
    <t>(N+2) год</t>
  </si>
  <si>
    <t>в том числе:</t>
  </si>
  <si>
    <t>Наименование подпрограмм, задач, мероприятий (административных мероприятий), операций, направленных на выполнение мероприятий (административных мероприятий) -  пообъектная детализация</t>
  </si>
  <si>
    <t>Срок реализации</t>
  </si>
  <si>
    <t>Ожидаемый результат
 (краткое описание)</t>
  </si>
  <si>
    <t>Ответственный исполнитель, соисполнитель</t>
  </si>
  <si>
    <t>Объемы и источники финансирования, тыс. руб.</t>
  </si>
  <si>
    <t>Всего</t>
  </si>
  <si>
    <t xml:space="preserve">Всего </t>
  </si>
  <si>
    <t>2024 год</t>
  </si>
  <si>
    <t>2025 год</t>
  </si>
  <si>
    <t>Программа, всего</t>
  </si>
  <si>
    <t>Подпрограмма  1  "Развитие дошкольного образования"</t>
  </si>
  <si>
    <t xml:space="preserve">Задача 1  подпрограммы 1 : "Организация предоставления общедоступного и бесплатного образования в образовательных организациях, реализующих программы дошкольного образования" </t>
  </si>
  <si>
    <t>Мероприятие подпрограммы 1.01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t>
  </si>
  <si>
    <t>Мероприятие   подпрограммы 1.02  "Обеспечение деятельности дошкольных образовательных учреждений", в том числе:</t>
  </si>
  <si>
    <t>Обеспечение деятельности дошкольных образовательных учреждений</t>
  </si>
  <si>
    <t>Обеспечение деятельности дошкольных образовательных учреждений в части предоставления коммунальных услуг</t>
  </si>
  <si>
    <t>Организация питания в дошкольных образовательных учреждениях</t>
  </si>
  <si>
    <t>Мероприятие    подпрограммы 1.03  "Компенсация части родительской платы  за содержание ребенка (присмотр и уход за ребенком) в учреждениях, реализующих основную общеобразовательную программу дошкольного образования"</t>
  </si>
  <si>
    <t>Задача 2  подпрограммы 1  "Укрепление материально-технической базы   образовательных учреждений, реализующих основную общеобразовательную программу дошкольного образования"</t>
  </si>
  <si>
    <t>Мероприятие  подпрограммы 2.01  "Ремонт зданий и помещений, находящихся в муниципальной собственности, используемых для размещения образовательных организациях, реализующих программы дошкольного образования"</t>
  </si>
  <si>
    <t>Мероприятие подпрограммы 2.02 "Укрепление материально-технической базы образовательных учреждений, реализующих общеобразовательную программы дошкольного образования"</t>
  </si>
  <si>
    <t xml:space="preserve">Задача 3   "Комплексные мероприятия в области энергосбережения и повышения энергетической эффективности в образовательных организациях, реализующих программы дошкольного образования" </t>
  </si>
  <si>
    <t>Задача 4 подпрограммы 1 "Комплексная безопасность образовательных организаций, реализующих программы дошкольного образования"</t>
  </si>
  <si>
    <t>Мероприятие подпрограммы 4.01  "Осуществление комплекса мер по противопожарной безопасности учреждений, реализующих программы дошкольного образования"</t>
  </si>
  <si>
    <t>Мероприятие подпрограммы 4.02 "Осуществление комплекса мер по антитеррористической безопасности"</t>
  </si>
  <si>
    <t xml:space="preserve">Подпрограмма 2 "Развитие общего образования" </t>
  </si>
  <si>
    <t>Задача 1    подпрограммы 2 "Организация предоставления общедоступного и бесплатного образования в общеобразовательных организациях, реализующих программы дошкольного, общего   образования"</t>
  </si>
  <si>
    <t>Мероприятие подпрограммы 1.01 "Обеспечение государственных гарантий реализации прав на получение общедоступного и бесплатного дошкольного, начального общего, основного общего и среднего общего образования в муниципальных бюджетных общеобразовательных учреждениях, обеспечение дополнительного образования детей в общеобразовательных учреждениях"</t>
  </si>
  <si>
    <t>Мероприятие подпрограммы 1.02 "Обеспечение деятельности общеобразовательных учреждений"</t>
  </si>
  <si>
    <t>Обеспечение деятельности общеобразовательных учреждений</t>
  </si>
  <si>
    <t>Обеспечение деятельности общеобразовательных учреждений в части предоставления коммунальных услуг</t>
  </si>
  <si>
    <t>Организация питания в общеобразовательных учреждениях</t>
  </si>
  <si>
    <t>Мероприятие подпрограммы 1.03 "Укрепление материально-технической базы образовательных учреждений, реализующих основную программу общего образования"</t>
  </si>
  <si>
    <t>Мероприятие    подпрограммы 1.04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t>
  </si>
  <si>
    <t>Мероприятие    подпрограммы 2.01  "Ремонт зданий и помещений, находящихся в муниципальной собственности и используемых для размещения образовательных учреждений"</t>
  </si>
  <si>
    <t>Задача 3 подпрограммы 2  "Комплексные мероприятия в области энергосбережения  и повышения энергетической эффективности в образовательных организациях, реализующих программы общего образования"</t>
  </si>
  <si>
    <t>Мероприятие подпрограммы 3.01  "Модернизация конструкции и инженерных систем зданий общеобразовательных учреждений"</t>
  </si>
  <si>
    <t>Задача 4 подпрограммы 2 "Комплексная безопасность образовательных организаций, реализующих программы общего образования"</t>
  </si>
  <si>
    <t>Мероприятие подпроограммы 4.01  "Осуществление комплекса мер по противопожарной безопасности"</t>
  </si>
  <si>
    <t>Мероприятие подпроограммы 4.02  "Осуществление комплекса мер по антитеррористической безопасности"</t>
  </si>
  <si>
    <t xml:space="preserve">Мероприятие подпрограммы 5.01 "Создание условий для предоставления транспортных услуг населению и организации транспортного  обслуживания населения в части обеспечения подвоза учащихся, проживающих в сельской местности, к месту обучения и обратно" </t>
  </si>
  <si>
    <t>Мероприятие подпрограммы 5.02 "Создание условий для предоставления транспортных услуг в части подвоза  обучающихся 8-11 классов муниципальных общеобразовательных учреждений для участия в социально значимых региональных проектах Тверской области" ("Нас пригласили в Дворец", "Нас пригласили в Кванториум")</t>
  </si>
  <si>
    <t>Задача 6 подпрограммы 2 "Обеспечение комплексной деятельности по сохранению и укреплению здоровья школьников, формированию основ здорового образа жизни"</t>
  </si>
  <si>
    <t>Мероприятие подпрограммы 6.01 "Обеспечение горячим питанием учащихся начальных классов общеобразовательных учреждений"</t>
  </si>
  <si>
    <t>Мероприятие подпрограммы 6.02 "Организация отдыха детей в каникулярное время"</t>
  </si>
  <si>
    <t>Мероприятие подпрограммы 6.03 "Обеспечение организации трудоустройства обучающихся МОУ СОШ в каникулярное время"</t>
  </si>
  <si>
    <t>Мероприятие подпрограммы 6.04 "Обеспечение горячим питанием учащихся с ограниченными возможностями здоровья в общеобразовательных учреждениях"</t>
  </si>
  <si>
    <t>Задача 7 подпрограммы 2   "Создание условий для воспитания гармонично развитой творческой личности в условиях современного социума"</t>
  </si>
  <si>
    <t>Мероприятие подпрограммы 7.01  "Расходы на проведение муниципальных мероприятий по духовно-нравственному, военно-патриотическому воспитанию и здоровому образу жизни"</t>
  </si>
  <si>
    <t>Мероприятие подпрограммы 7.02 "Расходы на проведение муниципальных мероприятий для одаренных детей"</t>
  </si>
  <si>
    <t>Мероприятие подпрограммы 7.03 "Реализация проектов в рамках поддержки школьных инициатив Тверской области"</t>
  </si>
  <si>
    <t>Задача 1 подпрограммы 3   "Организация предоставления дополнительного образования в образовательных организациях дополнительного образования"</t>
  </si>
  <si>
    <t>Мероприятие    подпрограммы 1.01  "Финансовое обеспечение муниципального задания УДО "Дом детского творчества"</t>
  </si>
  <si>
    <t>Мероприятие    подпрограммы 1.02  "Обеспечение функционирования модели персонифицированного финансирования дополнительного образования детей"</t>
  </si>
  <si>
    <t>Мероприятие    подпрограммы 1.03  "Финансовое обеспечение муниципального задания УДО "Калининская ДЮСШ"</t>
  </si>
  <si>
    <t>Мероприятие    подпрограммы 1.04  "Расходы на повышение оплаты труда педагогических работников муниципальных организаций дополнительного образования"</t>
  </si>
  <si>
    <t>Подпрограмма 4 "Профессиональная подготовка и социальная поддержка работников муниципальных образовательных организаций"</t>
  </si>
  <si>
    <t>Задача 1 "Развитие кадрового потенциала педагогических работников"</t>
  </si>
  <si>
    <t>Мероприятие 1.01 "Организация и проведение муниципальных этапов  Всероссийских конкурса "Учитель года", "Воспитатель года"</t>
  </si>
  <si>
    <t>Задача 2 подпрограммы 4 "Социальная поддержка руководящих и педагогических работников"</t>
  </si>
  <si>
    <t>Мероприятие  подпрограммы 2.01 "Компенсация расходов на оплату жилых помещений,отопления и освещения педагогическим работникам и руководящим работникам, деятельность которых связана с образовательным процессом, муниципальных образовательных организаций Тверской области, проживающим и работающим в сельских населённых пунктах, рабочих посёлках (посёлках городского типа)"</t>
  </si>
  <si>
    <t>Подпрограмма 5  "Строительство и приобретение муниципальных объектов образования"</t>
  </si>
  <si>
    <t>Задача 1 "Строительство муниципальных объектов дошкольного образования"</t>
  </si>
  <si>
    <t>Подпрограмма 6 "Обеспечивающая подпрограмма"</t>
  </si>
  <si>
    <t>Управление образования</t>
  </si>
  <si>
    <t>Управление образования, муниципальные дошкольные учреждения</t>
  </si>
  <si>
    <t>Управление образования, муниципальные общеобразовательные учреждения</t>
  </si>
  <si>
    <t>Управление образования, учреждения дополнительного образования</t>
  </si>
  <si>
    <t>Управление образования, муниципальные дошкольные учреждения, муниципальные общеобразовательные учреждения</t>
  </si>
  <si>
    <t>Отдел архитектуры и градострои-тельства</t>
  </si>
  <si>
    <t xml:space="preserve"> - формирование нового поколения учителей, готовых к творческому решению новых задач;
- обеспечение условий для осуществления профессиональной деятельности учителей, повышения уровня профессионального мастерства;
- стимулирование инновационного развития системы образования;
- расширение самостоятельности учреждений и усиление ответственности руководителей образовательных учреждений;
</t>
  </si>
  <si>
    <t xml:space="preserve">Создание условий для духовно-нравственного воспитания обучающихся, формирование осознанности, ответственности и личной гражданской позиции обучающихся, способствовать установлению процесса передачи знаний, ценностей и традиций старшего поколения к подрастающему
интеграция работы уже существующих объединений (школьного сайта, школьной газеты) и вновь созданных (видеостудии, студии журналистики) а так же интеграция медиа образование в общеобразовательные предметы для обеспечения возможности индивидуализированного развития ученика и улучшения качества усвоения знаний по общеобразовательным программам, способствовать объединению общего и дополнительного образования за счет реализации дополнительных общеразвивающих программ, обеспечить приобретение учащимися навыков работы над созданием печатного издания и информационно – развлекательных программ, развивать творческие и исследовательские способности учащихся, вовлечение обучающихся в творческую деятельность, сделать их активными участниками воспитательного процесса, обеспечение занятости подростков, в том числе подростков «группы риска» и детей с ОВЗ, воспитание интерес к творческой и исследовательской деятельности в сфере журналистики, учить организации индивидуальной и коллективной творческой деятельности. </t>
  </si>
  <si>
    <t>Реализация федеральных государственных образовательных стандартов, повышение качества образования, совершенствование муниципальной системы оценки качества образования, создание условий для дополнительного образования детей, укрепление материально – технической базы муниципальных образовательных организаций.</t>
  </si>
  <si>
    <t>Предоставление услуг направленных на охрану здоровья детей при осуществлении деятельности по воспитанию, обучению, развитию и оздоровлению, уходу и присмотру в дошкольных образовательных организациях,  а также при осуществлении деятельности по уходу и присмотру</t>
  </si>
  <si>
    <t>Обеспечение к 2024 году для детей в возрасте от 5 до 18 лет доступных для каждого и качественных условий для воспитания гармонично развитой и социально ответственной личности путем увеличения охвата дополнительным образованием более 80 процентов от общего числа детей, обновления
содержания и методов дополнительного
образования детей, развития кадрового
потенциала и модернизации инфраструктуры системы дополнительного образования детей.</t>
  </si>
  <si>
    <t>1 Реализация основных общеобразовательных программ начального общего образования.
2. Реализация основных общеобразовательных программ основного общего образования.
3. Реализация основных общеобразовательных программ среднего общего образования.</t>
  </si>
  <si>
    <t>Организация питания обучающихся отвечающего требованиям санитарных норм, законодательству по охране здоровья детей,  
развитие традиций, связанных с сохранением и укреплением здоровья
Формирование навыков здорового образа жизни, культуры безопасности жизнедеятельности.
Создание условий для сохранения психического здоровья обучающихся.
Формирование у участников образовательного процесса отношения к своему здоровью как ценности.</t>
  </si>
  <si>
    <t>Создание условий отвечающих требованиям санитарно-эпидемиологическим нормам, требованиям к противопожарным антитеррористеческим нормам для реализации
 основных общеобразовательных программ начального общего образования
 основных общеобразовательных программ основного общего образования
основных общеобразовательных программ среднего общего образования
дополнительных образовательных программ по направленностям:
   - физкультурно-спортивной
   - художественной
   - естественно – научной
   - социально – педагогической
- коррекционно-развивающая, компенсирующая и логопедическая помощь обучающимся.
Создание условий для внедрения к 2024 году современной и безопасной цифровой
образовательной среды, обеспечивающей
формирование ценности к саморазвитию и
самообразованию у обучающихся
образовательных организаций всех видов и уровней, путем обновления
информационно-коммуникационной
инфраструктуры, подготовки кадров, проведение капитальных ремонтов помещений для открытия центров Точка Роста</t>
  </si>
  <si>
    <t>Созданы благоприятные условия для:
-профессионального роста и эффективного
использования кадрового потенциала;
-мотивации к качественному педагогическому труду;
-увеличение доли педагогических работников,
реализующих инновационные педагогические
технологии, принимающих участие в
профессиональных конкурсах разных уровней;
Повышение уровня профессиональных
компетенций педагогических кадров</t>
  </si>
  <si>
    <t>1.1</t>
  </si>
  <si>
    <t>1.1.1</t>
  </si>
  <si>
    <t>1</t>
  </si>
  <si>
    <t>1.1.2</t>
  </si>
  <si>
    <t>х</t>
  </si>
  <si>
    <t>1.2</t>
  </si>
  <si>
    <t>1.2.1</t>
  </si>
  <si>
    <t>1.2.2</t>
  </si>
  <si>
    <t>1.3</t>
  </si>
  <si>
    <t>2</t>
  </si>
  <si>
    <t>2.1</t>
  </si>
  <si>
    <t xml:space="preserve">Субсидии на финансовое обеспечение выполнения муниципального задания </t>
  </si>
  <si>
    <t>Нераспределенный остаток субсидий на иные цели</t>
  </si>
  <si>
    <t>1.1.2.1</t>
  </si>
  <si>
    <t>1.1.2.2</t>
  </si>
  <si>
    <t>1.1.2.3</t>
  </si>
  <si>
    <t>1.1.3</t>
  </si>
  <si>
    <t>1.2.1.1</t>
  </si>
  <si>
    <t>1.2.1.2</t>
  </si>
  <si>
    <t>1.2.1.3</t>
  </si>
  <si>
    <t>1.2.1.4</t>
  </si>
  <si>
    <t>1.2.1.5</t>
  </si>
  <si>
    <t>1.2.1.6</t>
  </si>
  <si>
    <t>1.2.1.7</t>
  </si>
  <si>
    <t>1.2.1.8</t>
  </si>
  <si>
    <t>1.2.1.9</t>
  </si>
  <si>
    <t>1.2.1.10</t>
  </si>
  <si>
    <t>1.3.1</t>
  </si>
  <si>
    <t>1.3.1.1</t>
  </si>
  <si>
    <t>1.4</t>
  </si>
  <si>
    <t>1.4.1</t>
  </si>
  <si>
    <t>1.4.1.1</t>
  </si>
  <si>
    <t>1.4.1.2</t>
  </si>
  <si>
    <t>1.4.1.3</t>
  </si>
  <si>
    <t>1.4.1.4</t>
  </si>
  <si>
    <t>1.4.1.5</t>
  </si>
  <si>
    <t>1.4.2</t>
  </si>
  <si>
    <t>1.4.2.1</t>
  </si>
  <si>
    <t>1.4.2.2</t>
  </si>
  <si>
    <t>1.4.2.3</t>
  </si>
  <si>
    <t>1.4.2.4</t>
  </si>
  <si>
    <t>1.4.2.5</t>
  </si>
  <si>
    <t>1.4.2.6</t>
  </si>
  <si>
    <t>1.4.2.7</t>
  </si>
  <si>
    <t>2.1.1</t>
  </si>
  <si>
    <t>2.1.2</t>
  </si>
  <si>
    <t>2.1.2.1</t>
  </si>
  <si>
    <t>2.1.2.2</t>
  </si>
  <si>
    <t>2.1.2.3</t>
  </si>
  <si>
    <t>2.1.3</t>
  </si>
  <si>
    <t>2.1.4</t>
  </si>
  <si>
    <t>2.2</t>
  </si>
  <si>
    <t>2.2.1</t>
  </si>
  <si>
    <t>2.2.1.1</t>
  </si>
  <si>
    <t>2.2.1.2</t>
  </si>
  <si>
    <t>2.2.1.3</t>
  </si>
  <si>
    <t>2.2.1.4</t>
  </si>
  <si>
    <t>2.2.2</t>
  </si>
  <si>
    <t>2.2.2.1</t>
  </si>
  <si>
    <t>2.2.2.3</t>
  </si>
  <si>
    <t>2.2.3</t>
  </si>
  <si>
    <t>2.2.3.1</t>
  </si>
  <si>
    <t>2.2.3.2</t>
  </si>
  <si>
    <t>2.2.4</t>
  </si>
  <si>
    <t>2.2.5</t>
  </si>
  <si>
    <t>2.2.5.1</t>
  </si>
  <si>
    <t>2.2.5.2</t>
  </si>
  <si>
    <t>2.3</t>
  </si>
  <si>
    <t>2.3.1</t>
  </si>
  <si>
    <t>2.3.1.1</t>
  </si>
  <si>
    <t>2.3.1.2</t>
  </si>
  <si>
    <t>2.3.1.3</t>
  </si>
  <si>
    <t>2.3.1.4</t>
  </si>
  <si>
    <t>2.4</t>
  </si>
  <si>
    <t>2.4.1</t>
  </si>
  <si>
    <t>2.4.1.1</t>
  </si>
  <si>
    <t>2.4.1.2</t>
  </si>
  <si>
    <t>2.4.1.3</t>
  </si>
  <si>
    <t>2.4.1.4</t>
  </si>
  <si>
    <t>2.4.1.5</t>
  </si>
  <si>
    <t>2.4.1.6</t>
  </si>
  <si>
    <t>2.4.1.7</t>
  </si>
  <si>
    <t>2.4.1.8</t>
  </si>
  <si>
    <t>2.4.2</t>
  </si>
  <si>
    <t>2.4.2.1</t>
  </si>
  <si>
    <t>2.4.2.2</t>
  </si>
  <si>
    <t>2.4.2.3</t>
  </si>
  <si>
    <t>2.4.2.4</t>
  </si>
  <si>
    <t>2.4.2.5</t>
  </si>
  <si>
    <t>2.4.2.6</t>
  </si>
  <si>
    <t>2.4.2.7</t>
  </si>
  <si>
    <t>2.4.2.8</t>
  </si>
  <si>
    <t>2.4.2.9</t>
  </si>
  <si>
    <t>2.4.2.10</t>
  </si>
  <si>
    <t>Задача 5 подпрограмы 2 "Обеспечение доступности качественных образовательных услуг в общеобразовательныз учреждениях вне зависимости от места проживания и состояния здоровия обучающихся"</t>
  </si>
  <si>
    <t>2.5</t>
  </si>
  <si>
    <t>2.5.1</t>
  </si>
  <si>
    <t>2.5.2</t>
  </si>
  <si>
    <t>2.6</t>
  </si>
  <si>
    <t>2.6.1</t>
  </si>
  <si>
    <t>2.6.2</t>
  </si>
  <si>
    <t>2.6.3</t>
  </si>
  <si>
    <t>2.6.4</t>
  </si>
  <si>
    <t>2.7</t>
  </si>
  <si>
    <t>2.7.1</t>
  </si>
  <si>
    <t>2.7.2</t>
  </si>
  <si>
    <t>2.7.3</t>
  </si>
  <si>
    <t>2.7.3.1</t>
  </si>
  <si>
    <t>2.7.3.2</t>
  </si>
  <si>
    <t>3</t>
  </si>
  <si>
    <t>3.1</t>
  </si>
  <si>
    <t>3.1.1</t>
  </si>
  <si>
    <t>3.1.2</t>
  </si>
  <si>
    <t>3.1.3</t>
  </si>
  <si>
    <t>3.1.4</t>
  </si>
  <si>
    <t>4</t>
  </si>
  <si>
    <t>4.1</t>
  </si>
  <si>
    <t>4.1.1</t>
  </si>
  <si>
    <t>4.2</t>
  </si>
  <si>
    <t>4.2.1</t>
  </si>
  <si>
    <t>5</t>
  </si>
  <si>
    <t>5.1</t>
  </si>
  <si>
    <t>5.1.1</t>
  </si>
  <si>
    <t>6</t>
  </si>
  <si>
    <t>6.1</t>
  </si>
  <si>
    <t>6.1.1</t>
  </si>
  <si>
    <t>Создание условий отвечающих требованиям санитарно-эпидемиологическим нормам, требованиям к противопожарным антитеррористеческим нормам для реализации
программы дошкольного образования</t>
  </si>
  <si>
    <t>1.2.3</t>
  </si>
  <si>
    <t>2.1.5</t>
  </si>
  <si>
    <t>Мероприятие    подпрограммы 1.06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</si>
  <si>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Мероприятие    подпрограммы 1.04  "Расходы на осуществление единовременной выплаты к началу нового учебного года работникам основного списочного состава муниципальных образовательных организаций, расходы по оплате труда которых осуществляются за счет средств местных бюджетов Тверской области, реализующих основную общеобразовательную программу дошкольного образования"</t>
  </si>
  <si>
    <t>1.1.4</t>
  </si>
  <si>
    <t>1.4.1.6</t>
  </si>
  <si>
    <t>Мероприятие    подпрограммы 1.05 "Расходы на осуществление единовременной выплаты к началу нового учебного года работникам основного списочного состава муниципальных образовательных организаций, расходы по оплате труда которых осуществляются за счет средств местных бюджетов Тверской области, реализующих основные общеобразовательные программы начального общего, основного общего и среднего общего образования"</t>
  </si>
  <si>
    <t>Мероприятие подпрограммы 5.03 "Расходы на проведение независимой оценки качества условий осуществления образовательной деятельности организациями, осуществляющими образовательную деятельность"</t>
  </si>
  <si>
    <t>Подпрограмма 3 "Развитие дополнительного образования"</t>
  </si>
  <si>
    <t>Мероприятие    подпрограммы 1.05  "Расходы на осуществление единовременной выплаты к началу нового учебного года работникам основного списочного состава муниципальных учреждений дополнительного образования"</t>
  </si>
  <si>
    <t>3.1.5</t>
  </si>
  <si>
    <t>1.4.1.7</t>
  </si>
  <si>
    <t>1.4.2.8</t>
  </si>
  <si>
    <t>2.2.1.5</t>
  </si>
  <si>
    <t>2.2.1.6</t>
  </si>
  <si>
    <t>2.2.1.7</t>
  </si>
  <si>
    <t>2.2.1.8</t>
  </si>
  <si>
    <t>2.2.1.9</t>
  </si>
  <si>
    <t>2.2.1.10</t>
  </si>
  <si>
    <t>2.2.1.11</t>
  </si>
  <si>
    <t>2.2.1.12</t>
  </si>
  <si>
    <t>2.2.1.13</t>
  </si>
  <si>
    <t>2.2.1.14</t>
  </si>
  <si>
    <t>2.2.1.15</t>
  </si>
  <si>
    <t>2.2.1.16</t>
  </si>
  <si>
    <t>2.2.1.17</t>
  </si>
  <si>
    <t>2.2.1.18</t>
  </si>
  <si>
    <t>2.2.5.3</t>
  </si>
  <si>
    <t>2.3.1.5</t>
  </si>
  <si>
    <t>2.4.1.9</t>
  </si>
  <si>
    <t>2.4.2.11</t>
  </si>
  <si>
    <t>2.4.2.12</t>
  </si>
  <si>
    <t>2.4.2.13</t>
  </si>
  <si>
    <t>2.4.2.14</t>
  </si>
  <si>
    <t>2.4.2.15</t>
  </si>
  <si>
    <t>2.4.2.16</t>
  </si>
  <si>
    <t>2.4.2.17</t>
  </si>
  <si>
    <t>2.4.2.18</t>
  </si>
  <si>
    <t>2.4.2.19</t>
  </si>
  <si>
    <t>2.4.2.20</t>
  </si>
  <si>
    <t>2.4.2.21</t>
  </si>
  <si>
    <t>2.4.2.22</t>
  </si>
  <si>
    <t>2.5.3</t>
  </si>
  <si>
    <t xml:space="preserve">Обеспечение исполнения законодательства </t>
  </si>
  <si>
    <t xml:space="preserve">
Приложение 2 
к муниципальной программе Калининского муниципального округа 
Тверской области «Развитие муниципальной системы образования 
Калининского муниципального округа Тверской области» 
на 2024-2029 годы»
</t>
  </si>
  <si>
    <t>«Развитие муниципальной системы образования Калининского муниципального округа Тверской области» на 2024-2029 годы»</t>
  </si>
  <si>
    <t>2026 год</t>
  </si>
  <si>
    <t>на 2024 год и плановый период 2025 и 2026 годов</t>
  </si>
  <si>
    <t>1.2.4</t>
  </si>
  <si>
    <t>Мероприятие подпрограммы 2.03 "Расходы на оснащение муниципальных образовательных организаций, реализующих программу дошкольного образования, уличными игровыми комплексами" 
устройство прогулочной площадки в МДОУ "Васильевский детский сад"</t>
  </si>
  <si>
    <t>в течение 2024 года и планового периода 2025-2026 годов</t>
  </si>
  <si>
    <t>Мероприятие подпрограммы 5.03 "Детский сад на 100 мест по адресу: Тверская область, Калининский муниципальный округ, д. Мермерины"</t>
  </si>
  <si>
    <t>МДОУ "Эммаусский детский сад общеразвивающего вида"
Проведении ремонтных работ по восстановлению отделки пола в музыкально-спортивном зале</t>
  </si>
  <si>
    <t xml:space="preserve">МДОУ "Рязановский детский сад"
Проведение текущего ремонта в спальном помещении средней группы </t>
  </si>
  <si>
    <t xml:space="preserve">МДОУ "Рязановский детский сад"
Проведение текущего ремонта в спальном помещении старшей группы </t>
  </si>
  <si>
    <t>МДОУ "Кулицкий детский сад"
Составление сметной документации на ремонт крылец здания детского сада</t>
  </si>
  <si>
    <t>МДОУ "Кулицкий детский сад"
Монтаж вытяжной системы вентиляции в помещении кухни</t>
  </si>
  <si>
    <t>МДОУ "Кулицкий детский сад" 
Ремонт вентиляции на пищеблоке</t>
  </si>
  <si>
    <t>МДОУ "Заволжский детский сад "Колосок"
Проведение капитального ремонта автоматической пожарной сигнализации</t>
  </si>
  <si>
    <t>1.4.1.8</t>
  </si>
  <si>
    <t>МДОУ "Дмитрово-Черкасский детский сад"
Текущий ремонт коридора в здании МДОУ</t>
  </si>
  <si>
    <t>МДОУ "Заволжский детский сад "Колосок"
Ремонт вентиляции на пищеблоке</t>
  </si>
  <si>
    <t xml:space="preserve">МДОУ "Загородный детский сад"
Разработка проектно-сметной документации для капитального ремонта ограждения 3-х частей территории МДОУ </t>
  </si>
  <si>
    <t>МДОУ "Дмитрово-Черкасский детский сад"
Составление проектно-сметной документации по замене ограждения территории МДОУ</t>
  </si>
  <si>
    <t xml:space="preserve">МДОУ "Кулицкий детский сад"
Установка системы СКУД на территорию детского сада (на калитку с установкой видеодомофона) </t>
  </si>
  <si>
    <t>1.4.2.9</t>
  </si>
  <si>
    <t>1.4.2.10</t>
  </si>
  <si>
    <t>1.4.1.9</t>
  </si>
  <si>
    <t>МДОУ "Кулицкий детский сад"
Дооборудование системы видеонаблюдения (установка  уличных видеокамер с оборудованием по периметру здания)</t>
  </si>
  <si>
    <t>МДОУ "Эммаусский детский сад общеразвивающего вида"
Монтаж системы оповещения и управление эвакуацией людей в МДОУ по адресу п.Эммаусс, д.8</t>
  </si>
  <si>
    <t>МОУ "Колталовская СОШ"
Монтаж вытяжных зонтов над мойками кухни с подключением к принудительной вентиляции в моечной (2 шт.), замена вентиляционного зонта с выводом каналов вентиляции на крышу (1 шт.)</t>
  </si>
  <si>
    <t>МОУ "Некрасовская СОШ им. А.А.Лукьянова"
Капитальный ремонт кабинета географии</t>
  </si>
  <si>
    <t>МОУ "Некрасовская СОШ им. А.А.Лукьянова"
Капитальный ремонт кабинета информатики</t>
  </si>
  <si>
    <t>МОУ "Пушкинская СОШ"
Пересчет сметной документации на капитальный ремонт спортивного зала</t>
  </si>
  <si>
    <t>МОУ "Рождественская СОШ"
Ремонт электроснабжения в угольной котельной  (МОУ "Рождественская СОШ" с. Рождествено ул. Школьная д.20)</t>
  </si>
  <si>
    <t>МОУ "Рождественская СОШ"
Ремонт электрооборудования в подвальном помещении (МОУ "Рождественская СОШ" с. Рождествено ул. Школьная д.20)</t>
  </si>
  <si>
    <t xml:space="preserve">МОУ "Бурашевская СОШ"
Электронный замок или домофон на калитки при входе на территорию </t>
  </si>
  <si>
    <t xml:space="preserve">МОУ "Горютинская СОШ"
Электронный замок или домофон на калитки при входе на территорию </t>
  </si>
  <si>
    <t>МОУ "Некрасовская СОШ им. А.А.Лукьянова"
Установка запасного прохода на территорию школы</t>
  </si>
  <si>
    <t>МОУ "Некрасовская СОШ им. А.А.Лукьянова"
Замена ограждении частичная</t>
  </si>
  <si>
    <t xml:space="preserve">МОУ "Рождественская СОШ"
Установка ограждения территории угольной котельной (МОУ "Рождественская СОШ") </t>
  </si>
  <si>
    <t xml:space="preserve">МОУ "Рождественская СОШ"
Электронный замок или домофон на калитки при входе на территорию </t>
  </si>
  <si>
    <t>МОУ "Рождественская СОШ"
Установка домофона на входную дверь</t>
  </si>
  <si>
    <t>МОУ "Рождественская СОШ"
Электронный замок или домофон на калитки при входе на территорию (МОУ "Каблуковская ООШ")</t>
  </si>
  <si>
    <t>МОУ "Рождественская СОШ"
Электронный замок или домофон на калитки при входе на территорию (МОУ "Каблуковская ООШ" д. 5)</t>
  </si>
  <si>
    <t>МОУ "Рождественская СОШ"
Установка домофона на входную дверь (МОУ "Каблуковская ООШ" д. 5)</t>
  </si>
  <si>
    <t>МОУ "Рождественская СОШ"
Установка домофона на входную дверь (детский сад)</t>
  </si>
  <si>
    <t>МОУ "Рождественская СОШ"
Установка домофона на входную дверь (МДОУ "Савватьевский детский сад")</t>
  </si>
  <si>
    <t xml:space="preserve">МОУ "Рождественская СОШ"
Электронный замок или домофон на калитки при входе на территорию (МОУ "Савватьевская НОШ") </t>
  </si>
  <si>
    <t>МОУ "Рождественская СОШ"
Установка домофона на входную дверь (МОУ "Савватьевская НОШ)</t>
  </si>
  <si>
    <t>МОУ "Рождественская СОШ"
Установка домофона на входную дверь (МОУ "Каблуковская ООШ" д. 2)</t>
  </si>
  <si>
    <t>МОУ "Рождественская СОШ"
Электронный замок или домофон на калитки при входе на территорию (МДОУ "Савватьевский детский сад")</t>
  </si>
  <si>
    <t xml:space="preserve">МОУ "Тверская СОШ имени Маршала Советского Союза И.С. Конева"
Электронный замок или домофон) на калитки при входе на территорию </t>
  </si>
  <si>
    <t>МОУ "Эммаусская СОШ"
Дополнительные видеокамеры</t>
  </si>
  <si>
    <t>2.4.2.23</t>
  </si>
  <si>
    <t>2.4.2.24</t>
  </si>
  <si>
    <t>2.4.2.25</t>
  </si>
  <si>
    <t>2.4.2.26</t>
  </si>
  <si>
    <t>2.4.2.27</t>
  </si>
  <si>
    <t>2.4.2.28</t>
  </si>
  <si>
    <t>2.4.2.29</t>
  </si>
  <si>
    <t>2.4.2.30</t>
  </si>
  <si>
    <t>2.4.2.31</t>
  </si>
  <si>
    <t>2.4.2.32</t>
  </si>
  <si>
    <t>2.4.2.33</t>
  </si>
  <si>
    <t>2.4.2.34</t>
  </si>
  <si>
    <t>2.4.2.35</t>
  </si>
  <si>
    <t>2.4.2.36</t>
  </si>
  <si>
    <t>2.4.2.37</t>
  </si>
  <si>
    <t>2.4.2.38</t>
  </si>
  <si>
    <t>2.4.2.39</t>
  </si>
  <si>
    <t>2.4.2.40</t>
  </si>
  <si>
    <t>2.4.2.41</t>
  </si>
  <si>
    <t>2.4.2.42</t>
  </si>
  <si>
    <t>2.4.2.43</t>
  </si>
  <si>
    <t>2.4.2.44</t>
  </si>
  <si>
    <t>2.4.2.45</t>
  </si>
  <si>
    <t>Мероприятие программы 6.01  "Расходы на обеспечение деятельности казенных учреждений, обслуживающих отрасль "Образование"</t>
  </si>
  <si>
    <t>Обеспечение 
деятельности управления образования администрации Калининского муниципального округа</t>
  </si>
  <si>
    <t>МКУ "ЦОДСО Калининского муниципального округа"</t>
  </si>
  <si>
    <t>Управление образования, отдел архитектуры и градостроительства, муниципальные дошкольные учреждения, муниципальные общеобразовательные учреждения, учреждения дополнительного образования,  МКУ "ЦОДСО Калининского муниципального округа"</t>
  </si>
  <si>
    <t>Задача 2 подпрограммы 2 "Развитие инфраструктуры муниципальных общеобразовательных учреждений Калининского муниципального округа Тверской области в соответствии с требованиями действующего законодательства"</t>
  </si>
  <si>
    <t>Задача 1 "Обеспечение деятельности системы образования Калининского округа"</t>
  </si>
  <si>
    <t xml:space="preserve">Мероприятие подпрограммы 2.04 "Софинансирование расходных обязательств на укрепление материально-технической базы муниципальных образовательных организациях, реализующих программы дошкольного образования" </t>
  </si>
  <si>
    <t>МОУ "Пушкинская СОШ"
Разработка проектно-сметной документации на капитальный ремонт кровли здания школы</t>
  </si>
  <si>
    <t>МОУ "Пушкинская СОШ"
Разработка проектно-сметной документации на капитальный ремонт отмостки здания школы</t>
  </si>
  <si>
    <t>2.2.1.19</t>
  </si>
  <si>
    <t>2.2.1.20</t>
  </si>
  <si>
    <t>2.2.1.21</t>
  </si>
  <si>
    <t>МОУ "Квакшинская СОШ"
Разработка проектно-сметной документации на капитальный ремонт кровли здания школы</t>
  </si>
  <si>
    <t>2.2.1.22</t>
  </si>
  <si>
    <t>2.2.1.23</t>
  </si>
  <si>
    <t>2.2.1.24</t>
  </si>
  <si>
    <t>2.2.1.25</t>
  </si>
  <si>
    <t>2.2.1.26</t>
  </si>
  <si>
    <t>МОУ "Квакшинская СОШ"
Ремонт дверных проемов с заменой дверей</t>
  </si>
  <si>
    <t>МОУ "Горютинская СОШ"
Работы по монтажу электроснабжения школы</t>
  </si>
  <si>
    <t>2.4.2.46</t>
  </si>
  <si>
    <t>2.3.1.6</t>
  </si>
  <si>
    <t>в течение 2024 года и планового периода 2025</t>
  </si>
  <si>
    <t>в течение 2024 года и планового периода 2026</t>
  </si>
  <si>
    <t xml:space="preserve">в течение 2024 года </t>
  </si>
  <si>
    <t>МДОУ "Медновский детский сад"
Ремонт санузла первого этажа</t>
  </si>
  <si>
    <t>МДОУ "Медновский детский сад "Родничок"
Разработка проектно-сметной документации на капитальный ремонт кровли здания с прохождением ГАУ экспретизы</t>
  </si>
  <si>
    <t xml:space="preserve">МДОУ "Эммаусский детский сад общеразвивающего вида"
Техническое обследование конструкций здания и инженерных сетей здания </t>
  </si>
  <si>
    <t xml:space="preserve">МДОУ "Васильевский детский сад"
Техническое обследование конструкций здания и инженерных сетей здания </t>
  </si>
  <si>
    <t xml:space="preserve">МДОУ "Заволжский детский сад "Колосок"
Техническое обследование конструкций здания и инженерных сетей здания </t>
  </si>
  <si>
    <t>МДОУ "Эммаусский детский сад общеразвивающего вида"
Монтажные работы по замене неисправных светильников внутреннего освещения</t>
  </si>
  <si>
    <t>1.2.1.11</t>
  </si>
  <si>
    <t>1.2.1.12</t>
  </si>
  <si>
    <t>1.2.1.13</t>
  </si>
  <si>
    <t>1.2.1.14</t>
  </si>
  <si>
    <t>1.2.3.1</t>
  </si>
  <si>
    <t>1.2.3.2</t>
  </si>
  <si>
    <t>МДОУ "Васильевский детский сад"
Установка детской игровой площадки (уличное игровое оборудование)</t>
  </si>
  <si>
    <t>МДОУ "Медновский детский сад "Родничок"
Проведение капитального ремонта кровли</t>
  </si>
  <si>
    <t>1.2.4.1</t>
  </si>
  <si>
    <t>1.2.4.2</t>
  </si>
  <si>
    <t>МДОУ "Заволжский детский сад "Колосок"
Капитальный ремонт по замене оконных блоков</t>
  </si>
  <si>
    <t>1.3.1.2</t>
  </si>
  <si>
    <t>МДОУ "Квакшинский детский сад"
Ремонт АПС и СОУЭ при возникновении потенциальной угрозы возгорания в здании</t>
  </si>
  <si>
    <t>МДОУ "Оршинский детский сад"
Разработка проектно-сметной документации на монтаж системы оповещения и управления эвакуацией людей при возникновении потенциальной угрозы террористической опасности</t>
  </si>
  <si>
    <t>МДОУ "Кулицкий детский сад"
Разработка проектно-сметной документации на монтаж системы оповещения и управления эвакуацией людей при возникновении потенциальной угрозы террористической опасности</t>
  </si>
  <si>
    <t>МДОУ "Рязановский детский сад"
Монтаж системы оповещения и управление эвакуацией людей в МДОУ</t>
  </si>
  <si>
    <t>МОУ "Васильевская СОШ"
Разработка проектно-сметной документации по капитальному ремонту объекта капитального строительства: МОУ "Васильевская СОШ"</t>
  </si>
  <si>
    <t>МОУ "Тверская СОШ имени Маршала Советского Союза И.С. Конева"
Разработка проектно-сметной документации на капитальный ремонт школы, согласовательные процедуры</t>
  </si>
  <si>
    <t>МОУ "Краснопресненская СОШ им. В.П. Дмитриева"
Разработка проектно-сметной документации на капитальный ремонт школы, согласовательные процедуры</t>
  </si>
  <si>
    <t>МОУ "Эммаусская СОШ"
Разработка проектно-сметной документации на капитальный ремонт школы, согласовательные процедуры</t>
  </si>
  <si>
    <t>МОУ "Пушкинская СОШ"
Ремонт крылец запасных выходов с установкой перил и навеса (школа)</t>
  </si>
  <si>
    <t>МОУ "Славновская ООШ"
Ремонт системы водоснабжения в здании школы</t>
  </si>
  <si>
    <t>МОУ "Черногубовская ООШ"
Разработка проектно-сметной документации на капитальный ремонт кровли здания</t>
  </si>
  <si>
    <t>МОУ "Некрасовская СОШ им. А.А.Лукьянова"
Ремонт вентиляции на пищеблоке с монтажом вытяжного зонта</t>
  </si>
  <si>
    <t>МОУ "Михайловская СОШ"
Установка металлической перегородки для оружейной комнаты</t>
  </si>
  <si>
    <t>МОУ "Заволжская СОШ им. П.П. Смирнова"
Ремонт напольного покрытия в коридорах 1 и 2 этажей</t>
  </si>
  <si>
    <t>МОУ "Бурашевская СОШ"
Разработка проектно-сметной документации на капитальный ремонт кровли здания, прохождение ГАУ экспертизы Тверской области</t>
  </si>
  <si>
    <t>МОУ "Черногубовская ООШ"
Монтажные работы по замене неисправных светильников внутреннего освещения</t>
  </si>
  <si>
    <t>МОУ "Краснопресненская СОШ им. В.П. Дмитриева"
Ремонт помещения для хранения оружия</t>
  </si>
  <si>
    <t>МОУ "Горютинская СОШ"
Ремонт помещения для хранения оружия</t>
  </si>
  <si>
    <t>МОУ "Езвинская СОШ им. С.Д.Конюхова"
Ремонт помещения для хранения оружия</t>
  </si>
  <si>
    <t>МОУ "Медновская СОШ"
Ремонт помещения для хранения оружия</t>
  </si>
  <si>
    <t>МОУ "Пушкинская СОШ"
Ремонт помещения для хранения оружия</t>
  </si>
  <si>
    <t>МОУ "Большеборковская СОШ"
Ремонт помещения для хранения оружия</t>
  </si>
  <si>
    <t xml:space="preserve">МОУ "Медновская СОШ"
Техническое обследование конструкций здания и инженерных сетей здания филиала МОУ "Октябрьская СОШ им. С.Я. Лемешева" </t>
  </si>
  <si>
    <t>2.2.1.27</t>
  </si>
  <si>
    <t>2.2.1.28</t>
  </si>
  <si>
    <t>2.2.1.29</t>
  </si>
  <si>
    <t>2.2.1.30</t>
  </si>
  <si>
    <t>2.2.1.31</t>
  </si>
  <si>
    <t>Мероприятие    подпрограммы 2.02  "Софинансирование расходных обязательств на укрепление материально-технической базы муниципальных общеобразовательных организаций"</t>
  </si>
  <si>
    <t>Мероприятие подпрограммы 2.03 "Реализация мероприятий по модернизации школьных систем образования (проведение капитального ремонта зданий муниципальных общеобразовательных организаций и оснащение их оборудованием)"</t>
  </si>
  <si>
    <t xml:space="preserve">МОУ "Медновская СОШ" (филиал Октябрьская СОШ")
Разработка проектной документации и проведение ремонтных работ помещений для размещения центра естественно-научной направленности "Точка Роста", закупка логотипов, брендировния, оборудования </t>
  </si>
  <si>
    <t xml:space="preserve">МОУ "Рождественская СОШ" (филиал Каблуковская ООШ")
Разработка проектной документации и проведение ремонтных работ помещений для размещения центра естественно-научной направленности "Точка Роста", закупка логотипов, брендировния, оборудования </t>
  </si>
  <si>
    <t>Мероприятие подпрограммы 2.04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за счёт средств окружного бюджета"</t>
  </si>
  <si>
    <t>Мероприятие подпрограммы 2.07 "Реализация мероприятий, направленных на обновление и благоустройство территорий общеобразовательных учреждений"</t>
  </si>
  <si>
    <t>МОУ "Колталовская СОШ" 
Замена дверей в учебные классы, библиотеку, туалет (школа)</t>
  </si>
  <si>
    <t>МОУ "Пушкинская СОШ" 
Изготовление и установка оконных блоков ПВХ</t>
  </si>
  <si>
    <t>МОУ "Эммаусская СОШ"
Замена дверей и окон, установка решетки в кабинете</t>
  </si>
  <si>
    <t>МОУ "Черногубовская ООШ"
Замена оконного блока с организацией дополнительного выхода из здания детского сада</t>
  </si>
  <si>
    <t>МОУ "Оршинская СОШ" 
Пересчёт сметной документации на капитальный ремонт по замене оконных блоков</t>
  </si>
  <si>
    <t>МОУ "Михайловская СОШ"
Разработка дефектной ведомости на замену оконных блоков</t>
  </si>
  <si>
    <t>МОУ "Квакшинская СОШ"
Разработка дефектной ведомости на замену оконных блоков</t>
  </si>
  <si>
    <t>МОУ "Суховерковская СОШ"
Ремонт дверных проемов с заменой дверей</t>
  </si>
  <si>
    <t>2.3.1.7</t>
  </si>
  <si>
    <t>2.3.1.8</t>
  </si>
  <si>
    <t>2.3.1.9</t>
  </si>
  <si>
    <t>2.3.1.10</t>
  </si>
  <si>
    <t>МОУ "Большеборковская СОШ"
Ремонт АПС и СОУЭ при возникновении потенциальной угрозы возгорания в здании школы</t>
  </si>
  <si>
    <t>МОУ "Медновская СОШ"
Ремонт АПС и СОУЭ при возникновении потенциальной угрозы возгорания в филиале (МОУ "Октябрьская СОШ им. С.Я. Лемешева")</t>
  </si>
  <si>
    <t>МОУ "Пушкинская СОШ" 
Установка противопожарной двери</t>
  </si>
  <si>
    <t xml:space="preserve">МОУ "Некрасовская СОШ им. А.А.Лукьянова" 
Монтаж металлической противопожарной двери </t>
  </si>
  <si>
    <t>МОУ "Рождественская СОШ" 
Монтаж АПС и СОУЭ при возникновении потенциальной угрозы возгорания (2 здание МОУ "Каблуковская ООШ" д.Каблуково ул. Школьная д.5)</t>
  </si>
  <si>
    <t>МОУ "Рождественская СОШ" 
Монтаж АПС и СОУЭ при возникновении потенциальной угрозы возгорания (1 здание МОУ "Каблуковская ООШ" д.Каблуково ул. Школьная д.2)</t>
  </si>
  <si>
    <t>МОУ "Васильевская СОШ"
Монтаж системы оповещения и управления эвакуацией людей при возникновении потенциальной угрозы террористической опасности</t>
  </si>
  <si>
    <t>МОУ "Заволжская СОШ им. П.П. Смирнова"
Установка магнитного замка</t>
  </si>
  <si>
    <t>МОУ "Заволжская СОШ им. П.П. Смирнова"
Установка дополнительный видеокамеры</t>
  </si>
  <si>
    <t>МОУ "Медновская СОШ"
Установка домофона на входную дверь (МОУ "Октябрьская СОШ им. С.Я. Лемешева")</t>
  </si>
  <si>
    <t>МОУ "Медновская СОШ"
Установка домофона на входную дверь (МДОУ "Дмитровский детский сад")</t>
  </si>
  <si>
    <t>МОУ "Медновская СОШ"
Монтаж видеокамер (МОУ "Октябрьская СОШ")</t>
  </si>
  <si>
    <t>МОУ "Михайловская СОШ"
Замена ограждения территории школы</t>
  </si>
  <si>
    <t>МОУ "Суховерковская СОШ"
Установка электронного замка или домофона на калитку при входе на территорию школы</t>
  </si>
  <si>
    <t>МОУ "Суховерковская СОШ"
Установка домофона на входную дверь в здание школы</t>
  </si>
  <si>
    <t>МОУ "Суховерковская СОШ"
Установка домофонов на входную дверь (МДОУ "Суховерковский детский сад")</t>
  </si>
  <si>
    <t>МОУ "Суховерковская СОШ"
Установка СКУД на калитки при входе на территорию</t>
  </si>
  <si>
    <t>МОУ "Черногубовская ООШ"
Монтаж системы оповещения и управления эвакуацией людей при возникновении потенциальной угрозы террористической опасности (здание детского сада)</t>
  </si>
  <si>
    <t>МОУ "Эммаусская СОШ"
Частичная замена ограждения территории школы</t>
  </si>
  <si>
    <t>МОУ "Медновская СОШ"
Ремонт ограждения</t>
  </si>
  <si>
    <t>МДОУ "Красногорский детский сад"
Ремонт отмостки здания</t>
  </si>
  <si>
    <t>МДОУ "Красногорский детский сад"
Ремонт потолков и межпанельных швов здания</t>
  </si>
  <si>
    <t>МОУ "Оршинская СОШ"
Разработка ПСД на ремонт асфальтового покрытия на территории школы</t>
  </si>
  <si>
    <t>МОУ "Васильевская СОШ"
Разработка ПСД на ремонт асфальтового покрытия на территории школы</t>
  </si>
  <si>
    <t>МОУ "Краснопресненская СОШ им. В.П. Дмитриева"
Разработка ПСД на ремонт асфальтового покрытия на территории школы</t>
  </si>
  <si>
    <t>МОУ "Никольская НОШ"
Разработка ПСД на ремонт асфальтового покрытия на территории школы</t>
  </si>
  <si>
    <t>МОУ "Тверская СОШ имени Маршала Советского Союза И.С. Конева"
Разработка ПСД на ремонт асфальтового покрытия на территории школы</t>
  </si>
  <si>
    <t>МОУ "Эммаусская СОШ"
Разработка ПСД на ремонт асфальтового покрытия на территории школы</t>
  </si>
  <si>
    <t>2.2.5.4</t>
  </si>
  <si>
    <t>2.2.5.5</t>
  </si>
  <si>
    <t>2.2.5.6</t>
  </si>
  <si>
    <t>2.2.5.7</t>
  </si>
  <si>
    <t>2.3.1.11</t>
  </si>
  <si>
    <t>МОУ "Черногубовская ООШ"
Замена оконных блоков</t>
  </si>
  <si>
    <t>2.4.2.47</t>
  </si>
  <si>
    <t>2.4.2.48</t>
  </si>
  <si>
    <t>МОУ "Горютинская СОШ"
Монтаж системы контроля и управления доступом (СКУД на две калитки)</t>
  </si>
  <si>
    <t>2.7.3.3</t>
  </si>
  <si>
    <t>2.7.3.4</t>
  </si>
  <si>
    <t>2.7.3.5</t>
  </si>
  <si>
    <t>2.7.3.6</t>
  </si>
  <si>
    <t>2.7.3.7</t>
  </si>
  <si>
    <t>МОУ "Езвинская СОШ им. С.Д.Конюхова"
Проект "Твоя судьба в наших сердцах" Конюхов Сергей Дмитриевич</t>
  </si>
  <si>
    <t xml:space="preserve">МОУ "Горютинская СОШ"
Проект "Школьный геологический музей "Горные породы и минералы"        </t>
  </si>
  <si>
    <t>МОУ "Заволжская СОШ им. П.П. Смирнова"
Проект "Инфраструктурный здоровьесберегающий проект "Питьевые фонтанчики"</t>
  </si>
  <si>
    <t>МОУ "Колталовская СОШ"
Проект "Наш мирок без тревог"</t>
  </si>
  <si>
    <t>МОУ "Медновская СОШ"
Проект "Благоустройство школьного двора"</t>
  </si>
  <si>
    <t>МОУ "Некрасовская СОШ им. А.А.Лукьянова"
Проект "Школьный медиацентр "Школьный информационный канал"</t>
  </si>
  <si>
    <t>МОУ "Щербининская ООШ"
Проект "Уютный уголок"</t>
  </si>
  <si>
    <t>Мероприятие подпрограммы 3.02  "Модернизация конструкции и инженерных систем зданий дошкольных образовательных  учреждений"</t>
  </si>
  <si>
    <t>2.5.4</t>
  </si>
  <si>
    <t>Мероприятие подпрограммы 5.04 "Расходы на проведение муниципальных мероприятий, направленных на развитие творческого, спортивного, патриотического, интелектуального потенциала и профессиональной ориентации школьников"</t>
  </si>
  <si>
    <t>МОУ "Никольская НОШ"
Ремонт ограждения территории школы</t>
  </si>
  <si>
    <t>2.4.2.49</t>
  </si>
  <si>
    <t>МДОУ "Заволжский детский сад "Колосок"
Ремонт помещения здания, решение суда</t>
  </si>
  <si>
    <t>1.4.2.11</t>
  </si>
  <si>
    <t>1.4.2.12</t>
  </si>
  <si>
    <t>МДОУ "Чуприяновский детский сад "Огонек"
Ремонт видеонаблюдения в здании</t>
  </si>
  <si>
    <t>МДОУ "Оршинский детский сад"
Монтаж системы вывода тревожного сигнала на пульт ЕДДС</t>
  </si>
  <si>
    <t>МОУ "Некрасовская СОШ им. А.А.Лукьянова"
Капитальный ремонт кабинета иностранного языка</t>
  </si>
  <si>
    <t>МОУ "Оршинская СОШ"
Приобретение дверей</t>
  </si>
  <si>
    <t>МОУ "Суховерковская СОШ"
Разработка проектно-сметной документации на капитальный ремонт кровли и пола (МДОУ "Суховерковский детский сад"), экспертиза сметной документации</t>
  </si>
  <si>
    <t>МОУ "Заволжская СОШ им. П.П. Смирнова"
Ремонт помещения для хранения оружия</t>
  </si>
  <si>
    <t>МОУ "Эммаусская СОШ"
Ремонт помещения для хранения оружия</t>
  </si>
  <si>
    <t>МОУ "Колталовская СОШ"
Ремонт помещения для хранения оружия</t>
  </si>
  <si>
    <t>МОУ "Рождественская СОШ"
Ремонт помещения для хранения оружия</t>
  </si>
  <si>
    <t>МОУ "Никулинская СОШ"
Ремонт помещения для хранения оружия</t>
  </si>
  <si>
    <t>МОУ "Квакшинская СОШ"
Ремонт помещения для хранения оружия</t>
  </si>
  <si>
    <t>МОУ "Оршинская СОШ"
Ремонт помещения для хранения оружия</t>
  </si>
  <si>
    <t>МОУ "Верхневолжская СОШ"
Приобретение металлической двери для комнаты хранения оружия</t>
  </si>
  <si>
    <t>МОУ "Колталовская СОШ"
Ремонт 3-х кабинетов</t>
  </si>
  <si>
    <t>МОУ "Суховерковская СОШ"
Ремонт помещения для хранения оружия (установка металлической решетки на входную дверь)</t>
  </si>
  <si>
    <t>МОУ "Суховерковская СОШ"
Ремонт помещений 2 этажа сад</t>
  </si>
  <si>
    <t>МОУ "Медновская СОШ"
Разработка ПСД на капитальный ремонт кровли здания</t>
  </si>
  <si>
    <t>2.2.1.32</t>
  </si>
  <si>
    <t>2.2.1.33</t>
  </si>
  <si>
    <t>2.2.1.34</t>
  </si>
  <si>
    <t>2.2.1.35</t>
  </si>
  <si>
    <t>2.2.1.36</t>
  </si>
  <si>
    <t>2.2.1.37</t>
  </si>
  <si>
    <t>2.2.1.38</t>
  </si>
  <si>
    <t>2.2.1.39</t>
  </si>
  <si>
    <t>2.2.1.40</t>
  </si>
  <si>
    <t>2.2.1.41</t>
  </si>
  <si>
    <t>2.2.1.42</t>
  </si>
  <si>
    <t>2.2.1.43</t>
  </si>
  <si>
    <t>2.2.1.44</t>
  </si>
  <si>
    <t>2.2.1.45</t>
  </si>
  <si>
    <t>2.2.1.46</t>
  </si>
  <si>
    <t>МОУ "Езвинская СОШ им. С.Д.Конюхова"
Монтаж системы оповещения и управления эвакуацией людей при возникновении потенциальной угрозы террористической опасности, пуско-наладочные работы</t>
  </si>
  <si>
    <t xml:space="preserve">МОУ "Большеборковская СОШ"
Монтаж системы оповещения и управления эвакуацией людей при возникновении потенциальной угрозы террористической опасности, пуско-наладочные работы
</t>
  </si>
  <si>
    <t>МОУ "Колталовская СОШ"
Монтаж двух камер видеонаблюдения в детском саду</t>
  </si>
  <si>
    <t>МОУ "Медновская СОШ"
Монтаж электронных замков в МДОУ "Дмитровский детский сад"</t>
  </si>
  <si>
    <t>МОУ "Никольская НОШ"
Монтаж системы оповещения и управления эвакуацией людей при возникновении потенциальной угрозы террористической опасности, пуско-наладочные работы</t>
  </si>
  <si>
    <t>МОУ "Никулинская СОШ"
Монтаж системы оповещения и управления эвакуацией людей при возникновении потенциальной угрозы террористической опасности, пуско-наладочные работы</t>
  </si>
  <si>
    <t>МОУ "Оршинская СОШ"
Монтаж системы оповещения и управления эвакуацией людей при возникновении потенциальной угрозы террористической опасности, пуско-наладочные работы</t>
  </si>
  <si>
    <t>МОУ "Михайловская СОШ"
Установка дополнительного оборудования видеонаблюдения с целью повышения антитеррористической защищенности объекта, пуско-наладочные работы</t>
  </si>
  <si>
    <t>МОУ "Пушкинская СОШ"
Монтаж системы оповещения и управления эвакуацией людей при возникновении потенциальной угрозы террористической опасности, пуско-наладочные работы</t>
  </si>
  <si>
    <t>МОУ "Славновская ООШ"
Монтаж системы оповещения и управления эвакуацией людей при возникновении потенциальной угрозы террористической опасности, пуско-наладочные работы</t>
  </si>
  <si>
    <t>МОУ "Щербининская ООШ"
Монтаж системы оповещения и управления эвакуацией людей при возникновении потенциальной угрозы террористической опасности, пуско-наладочные работы</t>
  </si>
  <si>
    <t>МОУ "Черногубовская ООШ"
Монтаж системы оповещения и управления эвакуацией людей при возникновении потенциальной угрозы террористической опасности, пуско-наладочные работы (здание школы)</t>
  </si>
  <si>
    <t>МОУ "Медновская СОШ"
Монтаж СКУД на калитку</t>
  </si>
  <si>
    <t>МОУ "Никольская НОШ"
Монтаж системы контроля</t>
  </si>
  <si>
    <t xml:space="preserve">МОУ "Пушкинская СОШ"
Вывод радиосигнала РСПИ "Стрелец - мониторинг" на ЕДДС </t>
  </si>
  <si>
    <t>МОУ "Рождественская СОШ"
Разработка ПСД на СОУЭ при ЧС</t>
  </si>
  <si>
    <t>МОУ "Некрасовская СОШ им. А.А.Лукьянова"
Вывод радиосигнала РСПИ "Стрелец - мониторинг" на ЕДДС</t>
  </si>
  <si>
    <t>2.4.2.50</t>
  </si>
  <si>
    <t>2.4.2.51</t>
  </si>
  <si>
    <t>2.4.2.52</t>
  </si>
  <si>
    <t>2.4.2.53</t>
  </si>
  <si>
    <t>МОУ "Краснопресненская СОШ им. В.П. Дмитриева"
Ремонт части кровли здания</t>
  </si>
  <si>
    <t>МОУ "Суховерковская СОШ"
Капитальный ремонт кровли здания филиала МДОУ "Суховерковский детский сад"</t>
  </si>
  <si>
    <t>МОУ "Суховерковская СОШ"
Ремонт фасада здания филиала МДОУ "Суховерковский детский сад"</t>
  </si>
  <si>
    <t>2.2.1.47</t>
  </si>
  <si>
    <t>2.2.1.48</t>
  </si>
  <si>
    <t>2.2.1.49</t>
  </si>
  <si>
    <t xml:space="preserve">МДОУ "Красногорский детский сад"
Частичный ремонт кровли </t>
  </si>
  <si>
    <t>МДОУ "Кулицкий детский сад"
Ремонт двух крылец</t>
  </si>
  <si>
    <t>МДОУ "Рязановский детский сад"
Ремонт кровли здания</t>
  </si>
  <si>
    <t>1.2.1.15</t>
  </si>
  <si>
    <t>1.2.1.16</t>
  </si>
  <si>
    <t>1.2.1.17</t>
  </si>
  <si>
    <t>1.2.5</t>
  </si>
  <si>
    <t>1.2.5.1</t>
  </si>
  <si>
    <t>1.2.5.2</t>
  </si>
  <si>
    <t>1.2.5.3</t>
  </si>
  <si>
    <t>МДОУ "Эммаусский детский сад общеразвивающего вида"
Разработка проектно-сметной документации на ремонт асфальтового покрытия здания МДОУ «Эммаусский детский сад»</t>
  </si>
  <si>
    <t>МДОУ "Медновский детский сад "Родничок"
Разработка проектно-сметной документации на ремонт асфальтового покрытия здания МДОУ "Медновский детский сад "Родничок"</t>
  </si>
  <si>
    <t>Мероприятие подпрограммы 2.05 "Реализация мероприятий, направленных на обновление и благоустройство территорий  муниципальных образовательных организаций, реализующих программу дошкольного образования"</t>
  </si>
  <si>
    <t>МДОУ "Михайловский детский сад"
Разработка ПСД на ремонт АПС</t>
  </si>
  <si>
    <t>МДОУ "Загородный детский сад"
Приобретение и установка объектовой станции радиосистемы передачи извещений "Стрелец-Мониторинг"</t>
  </si>
  <si>
    <t>1.4.1.10</t>
  </si>
  <si>
    <t>МДОУ "Красногорский детский сад"
Разработка проектно-сметной документации  системы оповещения и управление эвакуацией людей при ЧС</t>
  </si>
  <si>
    <t>МДОУ "Михайловский детский сад"
Разработка проектно-сметной документации  системы оповещения и управление эвакуацией людей при ЧС</t>
  </si>
  <si>
    <t>МДОУ "Никулинский детский сад"
Разработка проектно-сметной документации  системы оповещения и управление эвакуацией людей при ЧС</t>
  </si>
  <si>
    <t xml:space="preserve">МДОУ "Оршинский детский сад"
Монтаж системы оповещения и управление эвакуацией людей при ЧС </t>
  </si>
  <si>
    <t>МДОУ "Рязановский детский сад"
Дооборудование системы видеонаблюдения (установка  уличных видеокамер по периметру здания)</t>
  </si>
  <si>
    <t>1.4.2.13</t>
  </si>
  <si>
    <t>1.4.2.14</t>
  </si>
  <si>
    <t>1.4.2.15</t>
  </si>
  <si>
    <t>1.4.2.16</t>
  </si>
  <si>
    <t>1.4.2.17</t>
  </si>
  <si>
    <t>МОУ "Бурашевская СОШ"
Замена светильников</t>
  </si>
  <si>
    <t>МОУ "Суховерковская СОШ"
Строительный контроль за проведением капитального ремонта кровли здания филиала МДОУ "Суховерковский детский сад"</t>
  </si>
  <si>
    <t>2.2.1.50</t>
  </si>
  <si>
    <t>МОУ "Бурашевская СОШ"
Разработка проектно-сметной документации на капитальный ремонт здания, прохождение ГАУ экспертизы Тверской области</t>
  </si>
  <si>
    <t>МОУ "Пушкинская СОШ"
Пересчёт сметной документации по объекту: «Капитальный ремонт спортивного зала МОУ "Пушкинская СОШ"</t>
  </si>
  <si>
    <t>МОУ "Черногубовская ООШ"
Составление сметной документации на капитальный ремонт кровли</t>
  </si>
  <si>
    <t xml:space="preserve">МОУ "Медновская СОШ"
Проведение капитального ремонта кровли здания МОУ "Октябрьская СОШ", строительный контроль, перерасчёт сметной документации </t>
  </si>
  <si>
    <t>МОУ "Медновская СОШ"
Разработка проектно-сметной документации на проведение комплексного капитального ремонта здания МОУ "Октябрьская СОШ"</t>
  </si>
  <si>
    <t>2.2.1.51</t>
  </si>
  <si>
    <t>2.2.1.52</t>
  </si>
  <si>
    <t>2.2.1.53</t>
  </si>
  <si>
    <t>2.2.1.54</t>
  </si>
  <si>
    <t>2.2.1.55</t>
  </si>
  <si>
    <t xml:space="preserve">в течение 2025 года </t>
  </si>
  <si>
    <t>Мероприятие подпрограммы 2.05 "Реализация мероприятий, направленных для достижения запланированных значений показателей доступности для инвалидов объектов и услуг образования в образовательных организациях, реализующих образовательные программы общего образования"</t>
  </si>
  <si>
    <t>2.2.5.8</t>
  </si>
  <si>
    <t>2.2.5.9</t>
  </si>
  <si>
    <t>МОУ "Эммаусская СОШ"
Составление сметной документации на капитальный ремонт асфальтированной площадки вокруг здания школы</t>
  </si>
  <si>
    <t>МОУ "Краснопресненская СОШ им. В.П. Дмитриева"
Составление сметной документации на капитальный ремонт асфальтированной площадки вокруг здания школы</t>
  </si>
  <si>
    <t>2.3.1.12</t>
  </si>
  <si>
    <t>МОУ "Горютинская СОШ"
Приобретение двух металлических дверей</t>
  </si>
  <si>
    <t>МОУ "Колталовская СОШ" 
Технический контроль  за проведением капитального ремонта АПС и СОУЭ при возникновении потенциальной угрозы возгорания в здании школы</t>
  </si>
  <si>
    <t>МОУ "Колталовская СОШ" 
Капитальный ремонт АПС и СОУЭ при возникновении потенциальной угрозы возгорания в здании школы</t>
  </si>
  <si>
    <t xml:space="preserve">МОУ "Суховерковская СОШ"
Устройство вентиляции в кабинете химии МОУ «Суховерковская СОШ» </t>
  </si>
  <si>
    <t>МОУ "Медновская СОШ"
Услуги по осуществлению контроля за проведением работ по ремонту АПС и СОУЭ в здании "Октябрьская СОШ им. С.Я. Лемешева" филиала МОУ "Медновская СОШ"</t>
  </si>
  <si>
    <t>МОУ "Медновская СОШ"
Демонтаж АПС и СОУЭ в здании "Октябрьская СОШ им. С.Я. Лемешева" филиала МОУ "Медновская СОШ"</t>
  </si>
  <si>
    <t>2.4.1.10</t>
  </si>
  <si>
    <t>2.4.1.11</t>
  </si>
  <si>
    <t>2.4.1.12</t>
  </si>
  <si>
    <t>2.4.1.13</t>
  </si>
  <si>
    <t>МОУ "Горютинская СОШ"
Ремонт ограждения территории в целях организации прохода</t>
  </si>
  <si>
    <t xml:space="preserve">МОУ "Рождественская СОШ"
Ремонт ограждения территории в целях организации проходаРемонт ограждения МОУ «Савватьевская НОШ» - филиал МОУ «Рождественская СОШ» </t>
  </si>
  <si>
    <t xml:space="preserve">МОУ "Суховерковская СОШ"
Монтаж видеонаблюдения </t>
  </si>
  <si>
    <t>2.4.2.54</t>
  </si>
  <si>
    <t>2.4.2.55</t>
  </si>
  <si>
    <t>2.4.2.56</t>
  </si>
</sst>
</file>

<file path=xl/styles.xml><?xml version="1.0" encoding="utf-8"?>
<styleSheet xmlns="http://schemas.openxmlformats.org/spreadsheetml/2006/main">
  <fonts count="11">
    <font>
      <sz val="11"/>
      <color theme="1"/>
      <name val="Calibri"/>
      <family val="2"/>
      <charset val="204"/>
      <scheme val="minor"/>
    </font>
    <font>
      <sz val="12"/>
      <name val="Times New Roman"/>
      <family val="1"/>
      <charset val="204"/>
    </font>
    <font>
      <sz val="11"/>
      <name val="Times New Roman"/>
      <family val="1"/>
      <charset val="204"/>
    </font>
    <font>
      <sz val="11"/>
      <name val="Calibri"/>
      <family val="2"/>
      <charset val="204"/>
      <scheme val="minor"/>
    </font>
    <font>
      <sz val="14"/>
      <name val="Times New Roman"/>
      <family val="1"/>
      <charset val="204"/>
    </font>
    <font>
      <b/>
      <sz val="14"/>
      <name val="Times New Roman"/>
      <family val="1"/>
      <charset val="204"/>
    </font>
    <font>
      <b/>
      <sz val="11"/>
      <name val="Calibri"/>
      <family val="2"/>
      <charset val="204"/>
      <scheme val="minor"/>
    </font>
    <font>
      <b/>
      <sz val="11"/>
      <name val="Times New Roman"/>
      <family val="1"/>
      <charset val="204"/>
    </font>
    <font>
      <b/>
      <sz val="10"/>
      <color rgb="FF000000"/>
      <name val="Arial Cyr"/>
    </font>
    <font>
      <sz val="10"/>
      <name val="Times New Roman"/>
      <family val="1"/>
      <charset val="204"/>
    </font>
    <font>
      <sz val="11"/>
      <color rgb="FFFF0000"/>
      <name val="Times New Roman"/>
      <family val="1"/>
      <charset val="204"/>
    </font>
  </fonts>
  <fills count="3">
    <fill>
      <patternFill patternType="none"/>
    </fill>
    <fill>
      <patternFill patternType="gray125"/>
    </fill>
    <fill>
      <patternFill patternType="solid">
        <fgColor rgb="FFFFFF99"/>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 fontId="8" fillId="2" borderId="5">
      <alignment horizontal="right" vertical="top" shrinkToFit="1"/>
    </xf>
  </cellStyleXfs>
  <cellXfs count="51">
    <xf numFmtId="0" fontId="0" fillId="0" borderId="0" xfId="0"/>
    <xf numFmtId="0" fontId="3" fillId="0" borderId="0" xfId="0" applyFont="1" applyFill="1"/>
    <xf numFmtId="0" fontId="7" fillId="0" borderId="1" xfId="0" applyFont="1" applyFill="1" applyBorder="1" applyAlignment="1">
      <alignment horizontal="left" vertical="center" wrapText="1"/>
    </xf>
    <xf numFmtId="4" fontId="2" fillId="0" borderId="1" xfId="0" applyNumberFormat="1" applyFont="1" applyFill="1" applyBorder="1" applyAlignment="1">
      <alignment horizontal="center" vertical="center"/>
    </xf>
    <xf numFmtId="0" fontId="2" fillId="0" borderId="0" xfId="0" applyFont="1" applyFill="1"/>
    <xf numFmtId="0" fontId="7" fillId="0" borderId="1" xfId="0" applyFont="1" applyFill="1" applyBorder="1" applyAlignment="1">
      <alignment horizontal="left" vertical="center"/>
    </xf>
    <xf numFmtId="49" fontId="3" fillId="0" borderId="0" xfId="0" applyNumberFormat="1" applyFont="1" applyFill="1" applyAlignment="1">
      <alignment vertical="top"/>
    </xf>
    <xf numFmtId="0" fontId="3" fillId="0" borderId="0" xfId="0" applyFont="1" applyFill="1" applyAlignment="1">
      <alignment vertical="top"/>
    </xf>
    <xf numFmtId="49" fontId="3" fillId="0" borderId="0" xfId="0" applyNumberFormat="1" applyFont="1" applyFill="1" applyAlignment="1"/>
    <xf numFmtId="0" fontId="3" fillId="0" borderId="0" xfId="0" applyFont="1" applyFill="1" applyAlignment="1"/>
    <xf numFmtId="49" fontId="3" fillId="0" borderId="0" xfId="0" applyNumberFormat="1" applyFont="1" applyFill="1"/>
    <xf numFmtId="0" fontId="4" fillId="0" borderId="0" xfId="0" applyFont="1" applyFill="1" applyAlignment="1">
      <alignment horizontal="right" vertical="center" wrapText="1"/>
    </xf>
    <xf numFmtId="0" fontId="4" fillId="0" borderId="0" xfId="0" applyFont="1" applyFill="1" applyAlignment="1">
      <alignment horizontal="center" vertical="center" wrapText="1"/>
    </xf>
    <xf numFmtId="49" fontId="3" fillId="0" borderId="0" xfId="0" applyNumberFormat="1" applyFont="1" applyFill="1" applyAlignment="1">
      <alignment wrapText="1"/>
    </xf>
    <xf numFmtId="0" fontId="3" fillId="0" borderId="0" xfId="0" applyFont="1" applyFill="1" applyAlignment="1">
      <alignment wrapText="1"/>
    </xf>
    <xf numFmtId="0" fontId="3" fillId="0" borderId="0" xfId="0" applyFont="1" applyFill="1" applyBorder="1" applyAlignment="1">
      <alignment wrapText="1"/>
    </xf>
    <xf numFmtId="0" fontId="3" fillId="0" borderId="0" xfId="0" applyFont="1" applyFill="1" applyAlignment="1">
      <alignment horizontal="center"/>
    </xf>
    <xf numFmtId="4" fontId="3" fillId="0" borderId="0" xfId="0" applyNumberFormat="1" applyFont="1" applyFill="1"/>
    <xf numFmtId="4" fontId="2" fillId="0" borderId="0" xfId="0" applyNumberFormat="1" applyFont="1" applyFill="1"/>
    <xf numFmtId="4" fontId="10"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49" fontId="9" fillId="0" borderId="0" xfId="0" applyNumberFormat="1" applyFont="1" applyFill="1" applyAlignment="1">
      <alignment horizontal="left"/>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49" fontId="7" fillId="0" borderId="1" xfId="0" applyNumberFormat="1" applyFont="1" applyFill="1" applyBorder="1" applyAlignment="1">
      <alignment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3" fillId="0" borderId="0" xfId="0" applyFont="1" applyFill="1" applyBorder="1" applyAlignment="1">
      <alignment horizontal="right"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0" xfId="0" applyFont="1" applyFill="1" applyAlignment="1">
      <alignment horizontal="right" wrapText="1"/>
    </xf>
    <xf numFmtId="0" fontId="5" fillId="0" borderId="0" xfId="0" applyFont="1" applyFill="1" applyAlignment="1">
      <alignment horizontal="center" wrapText="1"/>
    </xf>
    <xf numFmtId="0" fontId="1" fillId="0" borderId="0" xfId="0" applyFont="1" applyFill="1" applyAlignment="1">
      <alignment horizontal="center" wrapText="1"/>
    </xf>
  </cellXfs>
  <cellStyles count="2">
    <cellStyle name="xl36"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1724"/>
  <sheetViews>
    <sheetView tabSelected="1" view="pageBreakPreview" topLeftCell="A1686" zoomScaleSheetLayoutView="100" workbookViewId="0">
      <selection sqref="A1:K1721"/>
    </sheetView>
  </sheetViews>
  <sheetFormatPr defaultRowHeight="15"/>
  <cols>
    <col min="1" max="1" width="8.28515625" style="10" customWidth="1"/>
    <col min="2" max="2" width="66.7109375" style="1" customWidth="1"/>
    <col min="3" max="3" width="15.28515625" style="1" customWidth="1"/>
    <col min="4" max="4" width="18.28515625" style="1" customWidth="1"/>
    <col min="5" max="5" width="16.85546875" style="1" customWidth="1"/>
    <col min="6" max="6" width="18.7109375" style="1" customWidth="1"/>
    <col min="7" max="7" width="16.85546875" style="1" customWidth="1"/>
    <col min="8" max="8" width="18" style="1" customWidth="1"/>
    <col min="9" max="9" width="22.7109375" style="1" customWidth="1"/>
    <col min="10" max="10" width="37.140625" style="16" hidden="1" customWidth="1"/>
    <col min="11" max="11" width="28" style="1" hidden="1" customWidth="1"/>
    <col min="12" max="12" width="15.42578125" style="1" bestFit="1" customWidth="1"/>
    <col min="13" max="14" width="11.5703125" style="1" bestFit="1" customWidth="1"/>
    <col min="15" max="16384" width="9.140625" style="1"/>
  </cols>
  <sheetData>
    <row r="1" spans="1:14" s="7" customFormat="1" ht="137.25" customHeight="1">
      <c r="A1" s="6"/>
      <c r="F1" s="48" t="s">
        <v>259</v>
      </c>
      <c r="G1" s="48"/>
      <c r="H1" s="48"/>
      <c r="I1" s="48"/>
      <c r="J1" s="48"/>
      <c r="K1" s="48"/>
    </row>
    <row r="2" spans="1:14" s="9" customFormat="1" ht="18.75">
      <c r="A2" s="8"/>
      <c r="I2" s="48"/>
      <c r="J2" s="48"/>
      <c r="K2" s="48"/>
    </row>
    <row r="3" spans="1:14" ht="18.75">
      <c r="I3" s="11"/>
      <c r="J3" s="12"/>
      <c r="K3" s="11"/>
    </row>
    <row r="4" spans="1:14" ht="18.75">
      <c r="A4" s="49" t="s">
        <v>0</v>
      </c>
      <c r="B4" s="49"/>
      <c r="C4" s="49"/>
      <c r="D4" s="49"/>
      <c r="E4" s="49"/>
      <c r="F4" s="49"/>
      <c r="G4" s="49"/>
      <c r="H4" s="49"/>
      <c r="I4" s="49"/>
      <c r="J4" s="49"/>
      <c r="K4" s="49"/>
    </row>
    <row r="5" spans="1:14" ht="18.75">
      <c r="A5" s="49" t="s">
        <v>260</v>
      </c>
      <c r="B5" s="49"/>
      <c r="C5" s="49"/>
      <c r="D5" s="49"/>
      <c r="E5" s="49"/>
      <c r="F5" s="49"/>
      <c r="G5" s="49"/>
      <c r="H5" s="49"/>
      <c r="I5" s="49"/>
      <c r="J5" s="49"/>
      <c r="K5" s="49"/>
    </row>
    <row r="6" spans="1:14" ht="15.75">
      <c r="A6" s="50" t="s">
        <v>1</v>
      </c>
      <c r="B6" s="50"/>
      <c r="C6" s="50"/>
      <c r="D6" s="50"/>
      <c r="E6" s="50"/>
      <c r="F6" s="50"/>
      <c r="G6" s="50"/>
      <c r="H6" s="50"/>
      <c r="I6" s="50"/>
      <c r="J6" s="50"/>
      <c r="K6" s="50"/>
    </row>
    <row r="7" spans="1:14" ht="18.75">
      <c r="A7" s="49" t="s">
        <v>262</v>
      </c>
      <c r="B7" s="49"/>
      <c r="C7" s="49"/>
      <c r="D7" s="49"/>
      <c r="E7" s="49"/>
      <c r="F7" s="49"/>
      <c r="G7" s="49"/>
      <c r="H7" s="49"/>
      <c r="I7" s="49"/>
      <c r="J7" s="49"/>
      <c r="K7" s="49"/>
    </row>
    <row r="8" spans="1:14">
      <c r="A8" s="13"/>
      <c r="B8" s="14"/>
      <c r="C8" s="14"/>
      <c r="D8" s="15"/>
      <c r="E8" s="15"/>
      <c r="F8" s="15"/>
      <c r="G8" s="15"/>
      <c r="H8" s="15"/>
      <c r="I8" s="14"/>
      <c r="J8" s="40"/>
      <c r="K8" s="41"/>
    </row>
    <row r="9" spans="1:14">
      <c r="A9" s="24" t="s">
        <v>2</v>
      </c>
      <c r="B9" s="42" t="s">
        <v>9</v>
      </c>
      <c r="C9" s="42" t="s">
        <v>13</v>
      </c>
      <c r="D9" s="43"/>
      <c r="E9" s="43"/>
      <c r="F9" s="43"/>
      <c r="G9" s="43"/>
      <c r="H9" s="43"/>
      <c r="I9" s="42" t="s">
        <v>10</v>
      </c>
      <c r="J9" s="42" t="s">
        <v>11</v>
      </c>
      <c r="K9" s="42" t="s">
        <v>12</v>
      </c>
    </row>
    <row r="10" spans="1:14">
      <c r="A10" s="24"/>
      <c r="B10" s="42"/>
      <c r="C10" s="43"/>
      <c r="D10" s="43"/>
      <c r="E10" s="43"/>
      <c r="F10" s="43"/>
      <c r="G10" s="43"/>
      <c r="H10" s="43"/>
      <c r="I10" s="42"/>
      <c r="J10" s="43"/>
      <c r="K10" s="42"/>
    </row>
    <row r="11" spans="1:14" ht="58.5" customHeight="1">
      <c r="A11" s="24"/>
      <c r="B11" s="42"/>
      <c r="C11" s="44" t="s">
        <v>16</v>
      </c>
      <c r="D11" s="45"/>
      <c r="E11" s="46" t="s">
        <v>17</v>
      </c>
      <c r="F11" s="47" t="s">
        <v>7</v>
      </c>
      <c r="G11" s="46" t="s">
        <v>261</v>
      </c>
      <c r="H11" s="47" t="s">
        <v>7</v>
      </c>
      <c r="I11" s="42"/>
      <c r="J11" s="43"/>
      <c r="K11" s="42"/>
    </row>
    <row r="12" spans="1:14" s="4" customFormat="1" ht="33.75" customHeight="1">
      <c r="A12" s="24" t="s">
        <v>92</v>
      </c>
      <c r="B12" s="38" t="s">
        <v>18</v>
      </c>
      <c r="C12" s="2" t="s">
        <v>15</v>
      </c>
      <c r="D12" s="19">
        <f>D14+D15+D16+D17-0.01</f>
        <v>1282531.07</v>
      </c>
      <c r="E12" s="2" t="s">
        <v>14</v>
      </c>
      <c r="F12" s="3">
        <f>F14+F15+F16+F17</f>
        <v>1162463.72</v>
      </c>
      <c r="G12" s="2" t="s">
        <v>14</v>
      </c>
      <c r="H12" s="3">
        <f>H14+H15+H16+H17</f>
        <v>1155867.32</v>
      </c>
      <c r="I12" s="22" t="s">
        <v>265</v>
      </c>
      <c r="J12" s="39" t="s">
        <v>81</v>
      </c>
      <c r="K12" s="22" t="s">
        <v>335</v>
      </c>
      <c r="L12" s="18">
        <v>1287898.94</v>
      </c>
      <c r="M12" s="18">
        <v>1162463.6499999999</v>
      </c>
      <c r="N12" s="18">
        <v>1155867.25</v>
      </c>
    </row>
    <row r="13" spans="1:14" s="4" customFormat="1" ht="33.75" customHeight="1">
      <c r="A13" s="24"/>
      <c r="B13" s="25"/>
      <c r="C13" s="2" t="s">
        <v>8</v>
      </c>
      <c r="D13" s="3"/>
      <c r="E13" s="2" t="s">
        <v>8</v>
      </c>
      <c r="F13" s="3"/>
      <c r="G13" s="2" t="s">
        <v>8</v>
      </c>
      <c r="H13" s="3"/>
      <c r="I13" s="22"/>
      <c r="J13" s="39"/>
      <c r="K13" s="22"/>
      <c r="L13" s="4" t="b">
        <f>L12=D12</f>
        <v>0</v>
      </c>
      <c r="M13" s="4" t="b">
        <f>F12=M12</f>
        <v>0</v>
      </c>
      <c r="N13" s="4" t="b">
        <f>H12=N12</f>
        <v>0</v>
      </c>
    </row>
    <row r="14" spans="1:14" s="4" customFormat="1" ht="33.75" customHeight="1">
      <c r="A14" s="24"/>
      <c r="B14" s="25"/>
      <c r="C14" s="5" t="s">
        <v>3</v>
      </c>
      <c r="D14" s="3">
        <f>D20+D458+D1616+D1658+D1688+D1706</f>
        <v>62691.67</v>
      </c>
      <c r="E14" s="5" t="s">
        <v>3</v>
      </c>
      <c r="F14" s="3">
        <f>F20+F458+F1616+F1658+F1688+F1706</f>
        <v>62008.77</v>
      </c>
      <c r="G14" s="5" t="s">
        <v>3</v>
      </c>
      <c r="H14" s="3">
        <f>H20+H458+H1616+H1658+H1688+H1706</f>
        <v>62771.92</v>
      </c>
      <c r="I14" s="22"/>
      <c r="J14" s="39"/>
      <c r="K14" s="22"/>
      <c r="L14" s="18"/>
      <c r="N14" s="18"/>
    </row>
    <row r="15" spans="1:14" s="4" customFormat="1" ht="33.75" customHeight="1">
      <c r="A15" s="24"/>
      <c r="B15" s="25"/>
      <c r="C15" s="5" t="s">
        <v>4</v>
      </c>
      <c r="D15" s="3">
        <f>D21+D459+D1617+D1659+D1689+D1707</f>
        <v>754563.04</v>
      </c>
      <c r="E15" s="5" t="s">
        <v>4</v>
      </c>
      <c r="F15" s="3">
        <f>F21+F459+F1617+F1659+F1689+F1707</f>
        <v>737582</v>
      </c>
      <c r="G15" s="5" t="s">
        <v>4</v>
      </c>
      <c r="H15" s="3">
        <f>H21+H459+H1617+H1659+H1689+H1707</f>
        <v>737593.65</v>
      </c>
      <c r="I15" s="22"/>
      <c r="J15" s="39"/>
      <c r="K15" s="22"/>
    </row>
    <row r="16" spans="1:14" s="4" customFormat="1" ht="33.75" customHeight="1">
      <c r="A16" s="24"/>
      <c r="B16" s="25"/>
      <c r="C16" s="5" t="s">
        <v>5</v>
      </c>
      <c r="D16" s="3">
        <f>D22+D460+D1618+D1660+D1690+D1708+0.01</f>
        <v>465276.37</v>
      </c>
      <c r="E16" s="5" t="s">
        <v>5</v>
      </c>
      <c r="F16" s="3">
        <f>F22+F460+F1618+F1660+F1690+F1708</f>
        <v>362872.95</v>
      </c>
      <c r="G16" s="5" t="s">
        <v>5</v>
      </c>
      <c r="H16" s="3">
        <f>H22+H460+H1618+H1660+H1690+H1708</f>
        <v>355501.75</v>
      </c>
      <c r="I16" s="22"/>
      <c r="J16" s="39"/>
      <c r="K16" s="22"/>
    </row>
    <row r="17" spans="1:14" s="4" customFormat="1" ht="33.75" customHeight="1">
      <c r="A17" s="24"/>
      <c r="B17" s="25"/>
      <c r="C17" s="5" t="s">
        <v>6</v>
      </c>
      <c r="D17" s="3">
        <f>D23+D461+D1619+D1661+D1691+D1709</f>
        <v>0</v>
      </c>
      <c r="E17" s="5" t="s">
        <v>6</v>
      </c>
      <c r="F17" s="3">
        <f>F23+F461+F1619+F1661+F1691+F1709</f>
        <v>0</v>
      </c>
      <c r="G17" s="5" t="s">
        <v>6</v>
      </c>
      <c r="H17" s="3">
        <f>H23+H461+H1619+H1661+H1691+H1709</f>
        <v>0</v>
      </c>
      <c r="I17" s="22"/>
      <c r="J17" s="39"/>
      <c r="K17" s="22"/>
      <c r="L17" s="18"/>
      <c r="M17" s="18"/>
      <c r="N17" s="18"/>
    </row>
    <row r="18" spans="1:14" s="4" customFormat="1" ht="15" customHeight="1">
      <c r="A18" s="24" t="s">
        <v>90</v>
      </c>
      <c r="B18" s="25" t="s">
        <v>19</v>
      </c>
      <c r="C18" s="2" t="s">
        <v>15</v>
      </c>
      <c r="D18" s="3">
        <f>D20+D21+D22+D23</f>
        <v>322418.25</v>
      </c>
      <c r="E18" s="2" t="s">
        <v>15</v>
      </c>
      <c r="F18" s="3">
        <f>F20+F21+F22+F23</f>
        <v>296030.5</v>
      </c>
      <c r="G18" s="2" t="s">
        <v>15</v>
      </c>
      <c r="H18" s="3">
        <f>H20+H21+H22+H23</f>
        <v>303387.90000000002</v>
      </c>
      <c r="I18" s="22" t="s">
        <v>265</v>
      </c>
      <c r="J18" s="26" t="s">
        <v>82</v>
      </c>
      <c r="K18" s="22" t="s">
        <v>74</v>
      </c>
      <c r="L18" s="18"/>
      <c r="M18" s="18"/>
      <c r="N18" s="18"/>
    </row>
    <row r="19" spans="1:14" s="4" customFormat="1" ht="15" customHeight="1">
      <c r="A19" s="24"/>
      <c r="B19" s="25"/>
      <c r="C19" s="2" t="s">
        <v>8</v>
      </c>
      <c r="D19" s="3"/>
      <c r="E19" s="2" t="s">
        <v>8</v>
      </c>
      <c r="F19" s="3"/>
      <c r="G19" s="2" t="s">
        <v>8</v>
      </c>
      <c r="H19" s="3"/>
      <c r="I19" s="22"/>
      <c r="J19" s="27"/>
      <c r="K19" s="22"/>
    </row>
    <row r="20" spans="1:14" s="4" customFormat="1" ht="15" customHeight="1">
      <c r="A20" s="24"/>
      <c r="B20" s="25"/>
      <c r="C20" s="5" t="s">
        <v>3</v>
      </c>
      <c r="D20" s="3">
        <v>0</v>
      </c>
      <c r="E20" s="5" t="s">
        <v>3</v>
      </c>
      <c r="F20" s="3">
        <v>0</v>
      </c>
      <c r="G20" s="5" t="s">
        <v>3</v>
      </c>
      <c r="H20" s="3">
        <v>0</v>
      </c>
      <c r="I20" s="22"/>
      <c r="J20" s="27"/>
      <c r="K20" s="22"/>
    </row>
    <row r="21" spans="1:14" s="4" customFormat="1" ht="15" customHeight="1">
      <c r="A21" s="24"/>
      <c r="B21" s="25"/>
      <c r="C21" s="5" t="s">
        <v>4</v>
      </c>
      <c r="D21" s="3">
        <f>D27+D75</f>
        <v>156758.5</v>
      </c>
      <c r="E21" s="5" t="s">
        <v>4</v>
      </c>
      <c r="F21" s="3">
        <f>F27</f>
        <v>150169.60000000001</v>
      </c>
      <c r="G21" s="5" t="s">
        <v>4</v>
      </c>
      <c r="H21" s="3">
        <f>H27</f>
        <v>150169.60000000001</v>
      </c>
      <c r="I21" s="22"/>
      <c r="J21" s="27"/>
      <c r="K21" s="22"/>
    </row>
    <row r="22" spans="1:14" s="4" customFormat="1" ht="15" customHeight="1">
      <c r="A22" s="24"/>
      <c r="B22" s="25"/>
      <c r="C22" s="5" t="s">
        <v>5</v>
      </c>
      <c r="D22" s="3">
        <f>D28+D76+D256+D280-0.01</f>
        <v>165659.75</v>
      </c>
      <c r="E22" s="5" t="s">
        <v>5</v>
      </c>
      <c r="F22" s="3">
        <f>F28+F76+F256+F280</f>
        <v>145860.9</v>
      </c>
      <c r="G22" s="5" t="s">
        <v>5</v>
      </c>
      <c r="H22" s="3">
        <f>H28+H76+H256+H280</f>
        <v>153218.29999999999</v>
      </c>
      <c r="I22" s="22"/>
      <c r="J22" s="27"/>
      <c r="K22" s="22"/>
    </row>
    <row r="23" spans="1:14" s="4" customFormat="1" ht="15" customHeight="1">
      <c r="A23" s="24"/>
      <c r="B23" s="25"/>
      <c r="C23" s="5" t="s">
        <v>6</v>
      </c>
      <c r="D23" s="3">
        <v>0</v>
      </c>
      <c r="E23" s="5" t="s">
        <v>6</v>
      </c>
      <c r="F23" s="3">
        <v>0</v>
      </c>
      <c r="G23" s="5" t="s">
        <v>6</v>
      </c>
      <c r="H23" s="3">
        <v>0</v>
      </c>
      <c r="I23" s="22"/>
      <c r="J23" s="27"/>
      <c r="K23" s="22"/>
    </row>
    <row r="24" spans="1:14" s="4" customFormat="1" ht="15" customHeight="1">
      <c r="A24" s="24" t="s">
        <v>88</v>
      </c>
      <c r="B24" s="25" t="s">
        <v>20</v>
      </c>
      <c r="C24" s="2" t="s">
        <v>15</v>
      </c>
      <c r="D24" s="3">
        <f>D26+D27+D28+D29</f>
        <v>288488.96000000002</v>
      </c>
      <c r="E24" s="2" t="s">
        <v>14</v>
      </c>
      <c r="F24" s="3">
        <f>F26+F27+F28+F29</f>
        <v>292050.5</v>
      </c>
      <c r="G24" s="2" t="s">
        <v>14</v>
      </c>
      <c r="H24" s="3">
        <f>H26+H27+H28+H29</f>
        <v>297050.5</v>
      </c>
      <c r="I24" s="22" t="s">
        <v>265</v>
      </c>
      <c r="J24" s="27"/>
      <c r="K24" s="22" t="s">
        <v>74</v>
      </c>
    </row>
    <row r="25" spans="1:14" s="4" customFormat="1" ht="15" customHeight="1">
      <c r="A25" s="24"/>
      <c r="B25" s="25"/>
      <c r="C25" s="2" t="s">
        <v>8</v>
      </c>
      <c r="D25" s="3"/>
      <c r="E25" s="2" t="s">
        <v>8</v>
      </c>
      <c r="F25" s="3"/>
      <c r="G25" s="2" t="s">
        <v>8</v>
      </c>
      <c r="H25" s="3"/>
      <c r="I25" s="22"/>
      <c r="J25" s="27"/>
      <c r="K25" s="22"/>
    </row>
    <row r="26" spans="1:14" s="4" customFormat="1" ht="15" customHeight="1">
      <c r="A26" s="24"/>
      <c r="B26" s="25"/>
      <c r="C26" s="5" t="s">
        <v>3</v>
      </c>
      <c r="D26" s="3">
        <f>D32+D38+D62</f>
        <v>0</v>
      </c>
      <c r="E26" s="5" t="s">
        <v>3</v>
      </c>
      <c r="F26" s="3">
        <f t="shared" ref="F26:F29" si="0">F32+F38+F62</f>
        <v>0</v>
      </c>
      <c r="G26" s="5" t="s">
        <v>3</v>
      </c>
      <c r="H26" s="3">
        <f t="shared" ref="H26:H29" si="1">H32+H38+H62</f>
        <v>0</v>
      </c>
      <c r="I26" s="22"/>
      <c r="J26" s="27"/>
      <c r="K26" s="22"/>
    </row>
    <row r="27" spans="1:14" s="4" customFormat="1" ht="15" customHeight="1">
      <c r="A27" s="24"/>
      <c r="B27" s="25"/>
      <c r="C27" s="5" t="s">
        <v>4</v>
      </c>
      <c r="D27" s="3">
        <f t="shared" ref="D27:D29" si="2">D33+D39+D63</f>
        <v>150423.70000000001</v>
      </c>
      <c r="E27" s="5" t="s">
        <v>4</v>
      </c>
      <c r="F27" s="3">
        <f t="shared" si="0"/>
        <v>150169.60000000001</v>
      </c>
      <c r="G27" s="5" t="s">
        <v>4</v>
      </c>
      <c r="H27" s="3">
        <f t="shared" si="1"/>
        <v>150169.60000000001</v>
      </c>
      <c r="I27" s="22"/>
      <c r="J27" s="27"/>
      <c r="K27" s="22"/>
    </row>
    <row r="28" spans="1:14" s="4" customFormat="1" ht="15" customHeight="1">
      <c r="A28" s="24"/>
      <c r="B28" s="25"/>
      <c r="C28" s="5" t="s">
        <v>5</v>
      </c>
      <c r="D28" s="3">
        <f t="shared" si="2"/>
        <v>138065.26</v>
      </c>
      <c r="E28" s="5" t="s">
        <v>5</v>
      </c>
      <c r="F28" s="3">
        <f t="shared" si="0"/>
        <v>141880.9</v>
      </c>
      <c r="G28" s="5" t="s">
        <v>5</v>
      </c>
      <c r="H28" s="3">
        <f t="shared" si="1"/>
        <v>146880.9</v>
      </c>
      <c r="I28" s="22"/>
      <c r="J28" s="27"/>
      <c r="K28" s="22"/>
    </row>
    <row r="29" spans="1:14" s="4" customFormat="1" ht="15" customHeight="1">
      <c r="A29" s="24"/>
      <c r="B29" s="25"/>
      <c r="C29" s="5" t="s">
        <v>6</v>
      </c>
      <c r="D29" s="3">
        <f t="shared" si="2"/>
        <v>0</v>
      </c>
      <c r="E29" s="5" t="s">
        <v>6</v>
      </c>
      <c r="F29" s="3">
        <f t="shared" si="0"/>
        <v>0</v>
      </c>
      <c r="G29" s="5" t="s">
        <v>6</v>
      </c>
      <c r="H29" s="3">
        <f t="shared" si="1"/>
        <v>0</v>
      </c>
      <c r="I29" s="22"/>
      <c r="J29" s="27"/>
      <c r="K29" s="22"/>
    </row>
    <row r="30" spans="1:14" s="4" customFormat="1" ht="15" customHeight="1">
      <c r="A30" s="20" t="s">
        <v>89</v>
      </c>
      <c r="B30" s="21" t="s">
        <v>21</v>
      </c>
      <c r="C30" s="2" t="s">
        <v>15</v>
      </c>
      <c r="D30" s="3">
        <f>D32+D33+D34+D35</f>
        <v>131914.70000000001</v>
      </c>
      <c r="E30" s="2" t="s">
        <v>15</v>
      </c>
      <c r="F30" s="3">
        <f>F32+F33+F34+F35</f>
        <v>131660.6</v>
      </c>
      <c r="G30" s="2" t="s">
        <v>15</v>
      </c>
      <c r="H30" s="3">
        <f>H32+H33+H34+H35</f>
        <v>131660.6</v>
      </c>
      <c r="I30" s="22" t="s">
        <v>265</v>
      </c>
      <c r="J30" s="27"/>
      <c r="K30" s="22" t="s">
        <v>74</v>
      </c>
    </row>
    <row r="31" spans="1:14" s="4" customFormat="1" ht="15" customHeight="1">
      <c r="A31" s="20"/>
      <c r="B31" s="21"/>
      <c r="C31" s="2" t="s">
        <v>8</v>
      </c>
      <c r="D31" s="3"/>
      <c r="E31" s="2" t="s">
        <v>8</v>
      </c>
      <c r="F31" s="3"/>
      <c r="G31" s="2" t="s">
        <v>8</v>
      </c>
      <c r="H31" s="3"/>
      <c r="I31" s="22"/>
      <c r="J31" s="27"/>
      <c r="K31" s="22"/>
    </row>
    <row r="32" spans="1:14" s="4" customFormat="1" ht="15" customHeight="1">
      <c r="A32" s="20"/>
      <c r="B32" s="21"/>
      <c r="C32" s="5" t="s">
        <v>3</v>
      </c>
      <c r="D32" s="3">
        <v>0</v>
      </c>
      <c r="E32" s="5" t="s">
        <v>3</v>
      </c>
      <c r="F32" s="3">
        <v>0</v>
      </c>
      <c r="G32" s="5" t="s">
        <v>3</v>
      </c>
      <c r="H32" s="3">
        <v>0</v>
      </c>
      <c r="I32" s="22"/>
      <c r="J32" s="27"/>
      <c r="K32" s="22"/>
    </row>
    <row r="33" spans="1:11" s="4" customFormat="1" ht="15" customHeight="1">
      <c r="A33" s="20"/>
      <c r="B33" s="21"/>
      <c r="C33" s="5" t="s">
        <v>4</v>
      </c>
      <c r="D33" s="3">
        <v>131914.70000000001</v>
      </c>
      <c r="E33" s="5" t="s">
        <v>4</v>
      </c>
      <c r="F33" s="3">
        <v>131660.6</v>
      </c>
      <c r="G33" s="5" t="s">
        <v>4</v>
      </c>
      <c r="H33" s="3">
        <v>131660.6</v>
      </c>
      <c r="I33" s="22"/>
      <c r="J33" s="27"/>
      <c r="K33" s="22"/>
    </row>
    <row r="34" spans="1:11" s="4" customFormat="1" ht="15" customHeight="1">
      <c r="A34" s="20"/>
      <c r="B34" s="21"/>
      <c r="C34" s="5" t="s">
        <v>5</v>
      </c>
      <c r="D34" s="3">
        <v>0</v>
      </c>
      <c r="E34" s="5" t="s">
        <v>5</v>
      </c>
      <c r="F34" s="3">
        <v>0</v>
      </c>
      <c r="G34" s="5" t="s">
        <v>5</v>
      </c>
      <c r="H34" s="3">
        <v>0</v>
      </c>
      <c r="I34" s="22"/>
      <c r="J34" s="27"/>
      <c r="K34" s="22"/>
    </row>
    <row r="35" spans="1:11" s="4" customFormat="1" ht="15" customHeight="1">
      <c r="A35" s="20"/>
      <c r="B35" s="21"/>
      <c r="C35" s="5" t="s">
        <v>6</v>
      </c>
      <c r="D35" s="3">
        <v>0</v>
      </c>
      <c r="E35" s="5" t="s">
        <v>6</v>
      </c>
      <c r="F35" s="3">
        <v>0</v>
      </c>
      <c r="G35" s="5" t="s">
        <v>6</v>
      </c>
      <c r="H35" s="3">
        <v>0</v>
      </c>
      <c r="I35" s="22"/>
      <c r="J35" s="27"/>
      <c r="K35" s="22"/>
    </row>
    <row r="36" spans="1:11" s="4" customFormat="1" ht="15" customHeight="1">
      <c r="A36" s="20" t="s">
        <v>91</v>
      </c>
      <c r="B36" s="21" t="s">
        <v>22</v>
      </c>
      <c r="C36" s="2" t="s">
        <v>15</v>
      </c>
      <c r="D36" s="3">
        <f>D38+D39+D40+D41</f>
        <v>138065.26</v>
      </c>
      <c r="E36" s="2" t="s">
        <v>15</v>
      </c>
      <c r="F36" s="3">
        <f>F38+F39+F40+F41</f>
        <v>141880.9</v>
      </c>
      <c r="G36" s="2" t="s">
        <v>15</v>
      </c>
      <c r="H36" s="3">
        <f>H38+H39+H40+H41</f>
        <v>146880.9</v>
      </c>
      <c r="I36" s="22" t="s">
        <v>265</v>
      </c>
      <c r="J36" s="27"/>
      <c r="K36" s="22" t="s">
        <v>74</v>
      </c>
    </row>
    <row r="37" spans="1:11" s="4" customFormat="1" ht="15" customHeight="1">
      <c r="A37" s="20"/>
      <c r="B37" s="21"/>
      <c r="C37" s="2" t="s">
        <v>8</v>
      </c>
      <c r="D37" s="3"/>
      <c r="E37" s="2" t="s">
        <v>8</v>
      </c>
      <c r="F37" s="3"/>
      <c r="G37" s="2" t="s">
        <v>8</v>
      </c>
      <c r="H37" s="3"/>
      <c r="I37" s="22"/>
      <c r="J37" s="27"/>
      <c r="K37" s="22"/>
    </row>
    <row r="38" spans="1:11" s="4" customFormat="1" ht="15" customHeight="1">
      <c r="A38" s="20"/>
      <c r="B38" s="21"/>
      <c r="C38" s="5" t="s">
        <v>3</v>
      </c>
      <c r="D38" s="3">
        <v>0</v>
      </c>
      <c r="E38" s="5" t="s">
        <v>3</v>
      </c>
      <c r="F38" s="3">
        <v>0</v>
      </c>
      <c r="G38" s="5" t="s">
        <v>3</v>
      </c>
      <c r="H38" s="3">
        <v>0</v>
      </c>
      <c r="I38" s="22"/>
      <c r="J38" s="27"/>
      <c r="K38" s="22"/>
    </row>
    <row r="39" spans="1:11" s="4" customFormat="1" ht="15" customHeight="1">
      <c r="A39" s="20"/>
      <c r="B39" s="21"/>
      <c r="C39" s="5" t="s">
        <v>4</v>
      </c>
      <c r="D39" s="3">
        <v>0</v>
      </c>
      <c r="E39" s="5" t="s">
        <v>4</v>
      </c>
      <c r="F39" s="3">
        <v>0</v>
      </c>
      <c r="G39" s="5" t="s">
        <v>4</v>
      </c>
      <c r="H39" s="3">
        <v>0</v>
      </c>
      <c r="I39" s="22"/>
      <c r="J39" s="27"/>
      <c r="K39" s="22"/>
    </row>
    <row r="40" spans="1:11" s="4" customFormat="1" ht="15" customHeight="1">
      <c r="A40" s="20"/>
      <c r="B40" s="21"/>
      <c r="C40" s="5" t="s">
        <v>5</v>
      </c>
      <c r="D40" s="3">
        <f>D46+D52+D58</f>
        <v>138065.26</v>
      </c>
      <c r="E40" s="5" t="s">
        <v>5</v>
      </c>
      <c r="F40" s="3">
        <f>F46+F52+F58</f>
        <v>141880.9</v>
      </c>
      <c r="G40" s="5" t="s">
        <v>5</v>
      </c>
      <c r="H40" s="3">
        <f>H46+H52+H58</f>
        <v>146880.9</v>
      </c>
      <c r="I40" s="22"/>
      <c r="J40" s="27"/>
      <c r="K40" s="22"/>
    </row>
    <row r="41" spans="1:11" s="4" customFormat="1" ht="15" customHeight="1">
      <c r="A41" s="20"/>
      <c r="B41" s="21"/>
      <c r="C41" s="5" t="s">
        <v>6</v>
      </c>
      <c r="D41" s="3">
        <v>0</v>
      </c>
      <c r="E41" s="5" t="s">
        <v>6</v>
      </c>
      <c r="F41" s="3">
        <v>0</v>
      </c>
      <c r="G41" s="5" t="s">
        <v>6</v>
      </c>
      <c r="H41" s="3">
        <v>0</v>
      </c>
      <c r="I41" s="22"/>
      <c r="J41" s="27"/>
      <c r="K41" s="22"/>
    </row>
    <row r="42" spans="1:11" s="4" customFormat="1" ht="15" customHeight="1">
      <c r="A42" s="20" t="s">
        <v>101</v>
      </c>
      <c r="B42" s="21" t="s">
        <v>23</v>
      </c>
      <c r="C42" s="2" t="s">
        <v>15</v>
      </c>
      <c r="D42" s="3">
        <f>D44+D45+D46+D47</f>
        <v>100755.56</v>
      </c>
      <c r="E42" s="2" t="s">
        <v>15</v>
      </c>
      <c r="F42" s="3">
        <f>F44+F45+F46+F47</f>
        <v>109571.2</v>
      </c>
      <c r="G42" s="2" t="s">
        <v>15</v>
      </c>
      <c r="H42" s="3">
        <f>H44+H45+H46+H47</f>
        <v>109571.2</v>
      </c>
      <c r="I42" s="22" t="s">
        <v>265</v>
      </c>
      <c r="J42" s="27"/>
      <c r="K42" s="22" t="s">
        <v>74</v>
      </c>
    </row>
    <row r="43" spans="1:11" s="4" customFormat="1" ht="27.75" customHeight="1">
      <c r="A43" s="20"/>
      <c r="B43" s="21"/>
      <c r="C43" s="2" t="s">
        <v>8</v>
      </c>
      <c r="D43" s="3"/>
      <c r="E43" s="2" t="s">
        <v>8</v>
      </c>
      <c r="F43" s="3"/>
      <c r="G43" s="2" t="s">
        <v>8</v>
      </c>
      <c r="H43" s="3"/>
      <c r="I43" s="22"/>
      <c r="J43" s="27"/>
      <c r="K43" s="22"/>
    </row>
    <row r="44" spans="1:11" s="4" customFormat="1" ht="15" customHeight="1">
      <c r="A44" s="20"/>
      <c r="B44" s="21"/>
      <c r="C44" s="5" t="s">
        <v>3</v>
      </c>
      <c r="D44" s="3">
        <v>0</v>
      </c>
      <c r="E44" s="5" t="s">
        <v>3</v>
      </c>
      <c r="F44" s="3">
        <v>0</v>
      </c>
      <c r="G44" s="5" t="s">
        <v>3</v>
      </c>
      <c r="H44" s="3">
        <v>0</v>
      </c>
      <c r="I44" s="22"/>
      <c r="J44" s="27"/>
      <c r="K44" s="22"/>
    </row>
    <row r="45" spans="1:11" s="4" customFormat="1" ht="21" customHeight="1">
      <c r="A45" s="20"/>
      <c r="B45" s="21"/>
      <c r="C45" s="5" t="s">
        <v>4</v>
      </c>
      <c r="D45" s="3">
        <v>0</v>
      </c>
      <c r="E45" s="5" t="s">
        <v>4</v>
      </c>
      <c r="F45" s="3">
        <v>0</v>
      </c>
      <c r="G45" s="5" t="s">
        <v>4</v>
      </c>
      <c r="H45" s="3">
        <v>0</v>
      </c>
      <c r="I45" s="22"/>
      <c r="J45" s="27"/>
      <c r="K45" s="22"/>
    </row>
    <row r="46" spans="1:11" s="4" customFormat="1" ht="15" customHeight="1">
      <c r="A46" s="20"/>
      <c r="B46" s="21"/>
      <c r="C46" s="5" t="s">
        <v>5</v>
      </c>
      <c r="D46" s="3">
        <v>100755.56</v>
      </c>
      <c r="E46" s="5" t="s">
        <v>5</v>
      </c>
      <c r="F46" s="3">
        <v>109571.2</v>
      </c>
      <c r="G46" s="5" t="s">
        <v>5</v>
      </c>
      <c r="H46" s="3">
        <v>109571.2</v>
      </c>
      <c r="I46" s="22"/>
      <c r="J46" s="27"/>
      <c r="K46" s="22"/>
    </row>
    <row r="47" spans="1:11" s="4" customFormat="1" ht="15" customHeight="1">
      <c r="A47" s="20"/>
      <c r="B47" s="21"/>
      <c r="C47" s="5" t="s">
        <v>6</v>
      </c>
      <c r="D47" s="3">
        <v>0</v>
      </c>
      <c r="E47" s="5" t="s">
        <v>6</v>
      </c>
      <c r="F47" s="3">
        <v>0</v>
      </c>
      <c r="G47" s="5" t="s">
        <v>6</v>
      </c>
      <c r="H47" s="3">
        <v>0</v>
      </c>
      <c r="I47" s="22"/>
      <c r="J47" s="27"/>
      <c r="K47" s="22"/>
    </row>
    <row r="48" spans="1:11" s="4" customFormat="1" ht="15" customHeight="1">
      <c r="A48" s="20" t="s">
        <v>102</v>
      </c>
      <c r="B48" s="21" t="s">
        <v>24</v>
      </c>
      <c r="C48" s="2" t="s">
        <v>15</v>
      </c>
      <c r="D48" s="3">
        <f>D50+D51+D52+D53</f>
        <v>21399</v>
      </c>
      <c r="E48" s="2" t="s">
        <v>15</v>
      </c>
      <c r="F48" s="3">
        <f>F50+F51+F52+F53</f>
        <v>20399</v>
      </c>
      <c r="G48" s="2" t="s">
        <v>15</v>
      </c>
      <c r="H48" s="3">
        <f>H50+H51+H52+H53</f>
        <v>21399</v>
      </c>
      <c r="I48" s="22" t="s">
        <v>265</v>
      </c>
      <c r="J48" s="27"/>
      <c r="K48" s="22" t="s">
        <v>74</v>
      </c>
    </row>
    <row r="49" spans="1:11" s="4" customFormat="1" ht="15" customHeight="1">
      <c r="A49" s="20"/>
      <c r="B49" s="21"/>
      <c r="C49" s="2" t="s">
        <v>8</v>
      </c>
      <c r="D49" s="3"/>
      <c r="E49" s="2" t="s">
        <v>8</v>
      </c>
      <c r="F49" s="3"/>
      <c r="G49" s="2" t="s">
        <v>8</v>
      </c>
      <c r="H49" s="3"/>
      <c r="I49" s="22"/>
      <c r="J49" s="27"/>
      <c r="K49" s="22"/>
    </row>
    <row r="50" spans="1:11" s="4" customFormat="1" ht="15" customHeight="1">
      <c r="A50" s="20"/>
      <c r="B50" s="21"/>
      <c r="C50" s="5" t="s">
        <v>3</v>
      </c>
      <c r="D50" s="3">
        <v>0</v>
      </c>
      <c r="E50" s="5" t="s">
        <v>3</v>
      </c>
      <c r="F50" s="3">
        <v>0</v>
      </c>
      <c r="G50" s="5" t="s">
        <v>3</v>
      </c>
      <c r="H50" s="3">
        <v>0</v>
      </c>
      <c r="I50" s="22"/>
      <c r="J50" s="27"/>
      <c r="K50" s="22"/>
    </row>
    <row r="51" spans="1:11" s="4" customFormat="1" ht="15" customHeight="1">
      <c r="A51" s="20"/>
      <c r="B51" s="21"/>
      <c r="C51" s="5" t="s">
        <v>4</v>
      </c>
      <c r="D51" s="3">
        <v>0</v>
      </c>
      <c r="E51" s="5" t="s">
        <v>4</v>
      </c>
      <c r="F51" s="3">
        <v>0</v>
      </c>
      <c r="G51" s="5" t="s">
        <v>4</v>
      </c>
      <c r="H51" s="3">
        <v>0</v>
      </c>
      <c r="I51" s="22"/>
      <c r="J51" s="27"/>
      <c r="K51" s="22"/>
    </row>
    <row r="52" spans="1:11" s="4" customFormat="1" ht="15" customHeight="1">
      <c r="A52" s="20"/>
      <c r="B52" s="21"/>
      <c r="C52" s="5" t="s">
        <v>5</v>
      </c>
      <c r="D52" s="3">
        <v>21399</v>
      </c>
      <c r="E52" s="5" t="s">
        <v>5</v>
      </c>
      <c r="F52" s="3">
        <v>20399</v>
      </c>
      <c r="G52" s="5" t="s">
        <v>5</v>
      </c>
      <c r="H52" s="3">
        <v>21399</v>
      </c>
      <c r="I52" s="22"/>
      <c r="J52" s="27"/>
      <c r="K52" s="22"/>
    </row>
    <row r="53" spans="1:11" s="4" customFormat="1" ht="15" customHeight="1">
      <c r="A53" s="20"/>
      <c r="B53" s="21"/>
      <c r="C53" s="5" t="s">
        <v>6</v>
      </c>
      <c r="D53" s="3">
        <v>0</v>
      </c>
      <c r="E53" s="5" t="s">
        <v>6</v>
      </c>
      <c r="F53" s="3">
        <v>0</v>
      </c>
      <c r="G53" s="5" t="s">
        <v>6</v>
      </c>
      <c r="H53" s="3">
        <v>0</v>
      </c>
      <c r="I53" s="22"/>
      <c r="J53" s="27"/>
      <c r="K53" s="22"/>
    </row>
    <row r="54" spans="1:11" s="4" customFormat="1" ht="15" customHeight="1">
      <c r="A54" s="20" t="s">
        <v>103</v>
      </c>
      <c r="B54" s="21" t="s">
        <v>25</v>
      </c>
      <c r="C54" s="2" t="s">
        <v>15</v>
      </c>
      <c r="D54" s="3">
        <f>D56+D57+D58+D59</f>
        <v>15910.7</v>
      </c>
      <c r="E54" s="2" t="s">
        <v>15</v>
      </c>
      <c r="F54" s="3">
        <f>F56+F57+F58+F59</f>
        <v>11910.7</v>
      </c>
      <c r="G54" s="2" t="s">
        <v>15</v>
      </c>
      <c r="H54" s="3">
        <f>H56+H57+H58+H59</f>
        <v>15910.7</v>
      </c>
      <c r="I54" s="22" t="s">
        <v>265</v>
      </c>
      <c r="J54" s="27"/>
      <c r="K54" s="22" t="s">
        <v>74</v>
      </c>
    </row>
    <row r="55" spans="1:11" s="4" customFormat="1" ht="15" customHeight="1">
      <c r="A55" s="20"/>
      <c r="B55" s="21"/>
      <c r="C55" s="2" t="s">
        <v>8</v>
      </c>
      <c r="D55" s="3"/>
      <c r="E55" s="2" t="s">
        <v>8</v>
      </c>
      <c r="F55" s="3"/>
      <c r="G55" s="2" t="s">
        <v>8</v>
      </c>
      <c r="H55" s="3"/>
      <c r="I55" s="22"/>
      <c r="J55" s="27"/>
      <c r="K55" s="22"/>
    </row>
    <row r="56" spans="1:11" s="4" customFormat="1" ht="15" customHeight="1">
      <c r="A56" s="20"/>
      <c r="B56" s="21"/>
      <c r="C56" s="5" t="s">
        <v>3</v>
      </c>
      <c r="D56" s="3">
        <v>0</v>
      </c>
      <c r="E56" s="5" t="s">
        <v>3</v>
      </c>
      <c r="F56" s="3">
        <v>0</v>
      </c>
      <c r="G56" s="5" t="s">
        <v>3</v>
      </c>
      <c r="H56" s="3">
        <v>0</v>
      </c>
      <c r="I56" s="22"/>
      <c r="J56" s="27"/>
      <c r="K56" s="22"/>
    </row>
    <row r="57" spans="1:11" s="4" customFormat="1" ht="15" customHeight="1">
      <c r="A57" s="20"/>
      <c r="B57" s="21"/>
      <c r="C57" s="5" t="s">
        <v>4</v>
      </c>
      <c r="D57" s="3">
        <v>0</v>
      </c>
      <c r="E57" s="5" t="s">
        <v>4</v>
      </c>
      <c r="F57" s="3">
        <v>0</v>
      </c>
      <c r="G57" s="5" t="s">
        <v>4</v>
      </c>
      <c r="H57" s="3">
        <v>0</v>
      </c>
      <c r="I57" s="22"/>
      <c r="J57" s="27"/>
      <c r="K57" s="22"/>
    </row>
    <row r="58" spans="1:11" s="4" customFormat="1" ht="15" customHeight="1">
      <c r="A58" s="20"/>
      <c r="B58" s="21"/>
      <c r="C58" s="5" t="s">
        <v>5</v>
      </c>
      <c r="D58" s="3">
        <v>15910.7</v>
      </c>
      <c r="E58" s="5" t="s">
        <v>5</v>
      </c>
      <c r="F58" s="3">
        <v>11910.7</v>
      </c>
      <c r="G58" s="5" t="s">
        <v>5</v>
      </c>
      <c r="H58" s="3">
        <v>15910.7</v>
      </c>
      <c r="I58" s="22"/>
      <c r="J58" s="27"/>
      <c r="K58" s="22"/>
    </row>
    <row r="59" spans="1:11" s="4" customFormat="1" ht="15" customHeight="1">
      <c r="A59" s="20"/>
      <c r="B59" s="21"/>
      <c r="C59" s="5" t="s">
        <v>6</v>
      </c>
      <c r="D59" s="3">
        <v>0</v>
      </c>
      <c r="E59" s="5" t="s">
        <v>6</v>
      </c>
      <c r="F59" s="3">
        <v>0</v>
      </c>
      <c r="G59" s="5" t="s">
        <v>6</v>
      </c>
      <c r="H59" s="3">
        <v>0</v>
      </c>
      <c r="I59" s="22"/>
      <c r="J59" s="27"/>
      <c r="K59" s="22"/>
    </row>
    <row r="60" spans="1:11" s="4" customFormat="1" ht="15" customHeight="1">
      <c r="A60" s="20" t="s">
        <v>104</v>
      </c>
      <c r="B60" s="21" t="s">
        <v>26</v>
      </c>
      <c r="C60" s="2" t="s">
        <v>15</v>
      </c>
      <c r="D60" s="3">
        <f>D62+D63+D64+D65</f>
        <v>18509</v>
      </c>
      <c r="E60" s="2" t="s">
        <v>15</v>
      </c>
      <c r="F60" s="3">
        <f>F62+F63+F64+F65</f>
        <v>18509</v>
      </c>
      <c r="G60" s="2" t="s">
        <v>15</v>
      </c>
      <c r="H60" s="3">
        <f>H62+H63+H64+H65</f>
        <v>18509</v>
      </c>
      <c r="I60" s="22" t="s">
        <v>265</v>
      </c>
      <c r="J60" s="27"/>
      <c r="K60" s="22" t="s">
        <v>74</v>
      </c>
    </row>
    <row r="61" spans="1:11" s="4" customFormat="1" ht="15" customHeight="1">
      <c r="A61" s="20"/>
      <c r="B61" s="21"/>
      <c r="C61" s="2" t="s">
        <v>8</v>
      </c>
      <c r="D61" s="3"/>
      <c r="E61" s="2" t="s">
        <v>8</v>
      </c>
      <c r="F61" s="3"/>
      <c r="G61" s="2" t="s">
        <v>8</v>
      </c>
      <c r="H61" s="3"/>
      <c r="I61" s="22"/>
      <c r="J61" s="27"/>
      <c r="K61" s="22"/>
    </row>
    <row r="62" spans="1:11" s="4" customFormat="1" ht="15" customHeight="1">
      <c r="A62" s="20"/>
      <c r="B62" s="21"/>
      <c r="C62" s="5" t="s">
        <v>3</v>
      </c>
      <c r="D62" s="3">
        <v>0</v>
      </c>
      <c r="E62" s="5" t="s">
        <v>3</v>
      </c>
      <c r="F62" s="3">
        <v>0</v>
      </c>
      <c r="G62" s="5" t="s">
        <v>3</v>
      </c>
      <c r="H62" s="3">
        <v>0</v>
      </c>
      <c r="I62" s="22"/>
      <c r="J62" s="27"/>
      <c r="K62" s="22"/>
    </row>
    <row r="63" spans="1:11" s="4" customFormat="1" ht="15" customHeight="1">
      <c r="A63" s="20"/>
      <c r="B63" s="21"/>
      <c r="C63" s="5" t="s">
        <v>4</v>
      </c>
      <c r="D63" s="3">
        <v>18509</v>
      </c>
      <c r="E63" s="5" t="s">
        <v>4</v>
      </c>
      <c r="F63" s="3">
        <v>18509</v>
      </c>
      <c r="G63" s="5" t="s">
        <v>4</v>
      </c>
      <c r="H63" s="3">
        <v>18509</v>
      </c>
      <c r="I63" s="22"/>
      <c r="J63" s="27"/>
      <c r="K63" s="22"/>
    </row>
    <row r="64" spans="1:11" s="4" customFormat="1" ht="15" customHeight="1">
      <c r="A64" s="20"/>
      <c r="B64" s="21"/>
      <c r="C64" s="5" t="s">
        <v>5</v>
      </c>
      <c r="D64" s="3">
        <v>0</v>
      </c>
      <c r="E64" s="5" t="s">
        <v>5</v>
      </c>
      <c r="F64" s="3">
        <v>0</v>
      </c>
      <c r="G64" s="5" t="s">
        <v>5</v>
      </c>
      <c r="H64" s="3">
        <v>0</v>
      </c>
      <c r="I64" s="22"/>
      <c r="J64" s="27"/>
      <c r="K64" s="22"/>
    </row>
    <row r="65" spans="1:11" s="4" customFormat="1" ht="15" customHeight="1">
      <c r="A65" s="20"/>
      <c r="B65" s="21"/>
      <c r="C65" s="5" t="s">
        <v>6</v>
      </c>
      <c r="D65" s="3">
        <v>0</v>
      </c>
      <c r="E65" s="5" t="s">
        <v>6</v>
      </c>
      <c r="F65" s="3">
        <v>0</v>
      </c>
      <c r="G65" s="5" t="s">
        <v>6</v>
      </c>
      <c r="H65" s="3">
        <v>0</v>
      </c>
      <c r="I65" s="22"/>
      <c r="J65" s="27"/>
      <c r="K65" s="22"/>
    </row>
    <row r="66" spans="1:11" s="4" customFormat="1" ht="15.75" customHeight="1">
      <c r="A66" s="20" t="s">
        <v>219</v>
      </c>
      <c r="B66" s="21" t="s">
        <v>218</v>
      </c>
      <c r="C66" s="2" t="s">
        <v>15</v>
      </c>
      <c r="D66" s="3">
        <f>D68+D69+D70+D71</f>
        <v>0</v>
      </c>
      <c r="E66" s="2" t="s">
        <v>15</v>
      </c>
      <c r="F66" s="3">
        <f>F68+F69+F70+F71</f>
        <v>0</v>
      </c>
      <c r="G66" s="2" t="s">
        <v>15</v>
      </c>
      <c r="H66" s="3">
        <f>H68+H69+H70+H71</f>
        <v>0</v>
      </c>
      <c r="I66" s="22" t="s">
        <v>265</v>
      </c>
      <c r="J66" s="27"/>
      <c r="K66" s="22" t="s">
        <v>74</v>
      </c>
    </row>
    <row r="67" spans="1:11" s="4" customFormat="1" ht="15" customHeight="1">
      <c r="A67" s="20"/>
      <c r="B67" s="21"/>
      <c r="C67" s="2" t="s">
        <v>8</v>
      </c>
      <c r="D67" s="3"/>
      <c r="E67" s="2" t="s">
        <v>8</v>
      </c>
      <c r="F67" s="3"/>
      <c r="G67" s="2" t="s">
        <v>8</v>
      </c>
      <c r="H67" s="3"/>
      <c r="I67" s="22"/>
      <c r="J67" s="27"/>
      <c r="K67" s="22"/>
    </row>
    <row r="68" spans="1:11" s="4" customFormat="1" ht="15" customHeight="1">
      <c r="A68" s="20"/>
      <c r="B68" s="21"/>
      <c r="C68" s="5" t="s">
        <v>3</v>
      </c>
      <c r="D68" s="3">
        <v>0</v>
      </c>
      <c r="E68" s="5" t="s">
        <v>3</v>
      </c>
      <c r="F68" s="3">
        <v>0</v>
      </c>
      <c r="G68" s="5" t="s">
        <v>3</v>
      </c>
      <c r="H68" s="3">
        <v>0</v>
      </c>
      <c r="I68" s="22"/>
      <c r="J68" s="27"/>
      <c r="K68" s="22"/>
    </row>
    <row r="69" spans="1:11" s="4" customFormat="1" ht="15" customHeight="1">
      <c r="A69" s="20"/>
      <c r="B69" s="21"/>
      <c r="C69" s="5" t="s">
        <v>4</v>
      </c>
      <c r="D69" s="3">
        <v>0</v>
      </c>
      <c r="E69" s="5" t="s">
        <v>4</v>
      </c>
      <c r="F69" s="3">
        <v>0</v>
      </c>
      <c r="G69" s="5" t="s">
        <v>4</v>
      </c>
      <c r="H69" s="3">
        <v>0</v>
      </c>
      <c r="I69" s="22"/>
      <c r="J69" s="27"/>
      <c r="K69" s="22"/>
    </row>
    <row r="70" spans="1:11" s="4" customFormat="1" ht="15" customHeight="1">
      <c r="A70" s="20"/>
      <c r="B70" s="21"/>
      <c r="C70" s="5" t="s">
        <v>5</v>
      </c>
      <c r="D70" s="3">
        <v>0</v>
      </c>
      <c r="E70" s="5" t="s">
        <v>5</v>
      </c>
      <c r="F70" s="3">
        <v>0</v>
      </c>
      <c r="G70" s="5" t="s">
        <v>5</v>
      </c>
      <c r="H70" s="3">
        <v>0</v>
      </c>
      <c r="I70" s="22"/>
      <c r="J70" s="27"/>
      <c r="K70" s="22"/>
    </row>
    <row r="71" spans="1:11" s="4" customFormat="1" ht="15" customHeight="1">
      <c r="A71" s="20"/>
      <c r="B71" s="21"/>
      <c r="C71" s="5" t="s">
        <v>6</v>
      </c>
      <c r="D71" s="3">
        <v>0</v>
      </c>
      <c r="E71" s="5" t="s">
        <v>6</v>
      </c>
      <c r="F71" s="3">
        <v>0</v>
      </c>
      <c r="G71" s="5" t="s">
        <v>6</v>
      </c>
      <c r="H71" s="3">
        <v>0</v>
      </c>
      <c r="I71" s="22"/>
      <c r="J71" s="28"/>
      <c r="K71" s="22"/>
    </row>
    <row r="72" spans="1:11" s="4" customFormat="1" ht="15" customHeight="1">
      <c r="A72" s="24" t="s">
        <v>93</v>
      </c>
      <c r="B72" s="25" t="s">
        <v>27</v>
      </c>
      <c r="C72" s="2" t="s">
        <v>15</v>
      </c>
      <c r="D72" s="3">
        <f>D74+D75+D76+D77</f>
        <v>15869.4</v>
      </c>
      <c r="E72" s="2" t="s">
        <v>15</v>
      </c>
      <c r="F72" s="3">
        <f>F74+F75+F76+F77</f>
        <v>1201.5999999999999</v>
      </c>
      <c r="G72" s="2" t="s">
        <v>15</v>
      </c>
      <c r="H72" s="3">
        <f>H74+H75+H76+H77</f>
        <v>0</v>
      </c>
      <c r="I72" s="22" t="s">
        <v>354</v>
      </c>
      <c r="J72" s="26" t="s">
        <v>214</v>
      </c>
      <c r="K72" s="22" t="s">
        <v>74</v>
      </c>
    </row>
    <row r="73" spans="1:11" s="4" customFormat="1" ht="15" customHeight="1">
      <c r="A73" s="24"/>
      <c r="B73" s="25"/>
      <c r="C73" s="2" t="s">
        <v>8</v>
      </c>
      <c r="D73" s="3"/>
      <c r="E73" s="2" t="s">
        <v>8</v>
      </c>
      <c r="F73" s="3"/>
      <c r="G73" s="2" t="s">
        <v>8</v>
      </c>
      <c r="H73" s="3"/>
      <c r="I73" s="22"/>
      <c r="J73" s="27"/>
      <c r="K73" s="22"/>
    </row>
    <row r="74" spans="1:11" s="4" customFormat="1" ht="15" customHeight="1">
      <c r="A74" s="24"/>
      <c r="B74" s="25"/>
      <c r="C74" s="5" t="s">
        <v>3</v>
      </c>
      <c r="D74" s="3">
        <f>D80+D188+D194+D212+D230</f>
        <v>0</v>
      </c>
      <c r="E74" s="5" t="s">
        <v>3</v>
      </c>
      <c r="F74" s="3">
        <f>F80+F188+F194+F212+F230</f>
        <v>0</v>
      </c>
      <c r="G74" s="5" t="s">
        <v>3</v>
      </c>
      <c r="H74" s="3">
        <f>H80+H188+H194+H212+H230</f>
        <v>0</v>
      </c>
      <c r="I74" s="22"/>
      <c r="J74" s="27"/>
      <c r="K74" s="22"/>
    </row>
    <row r="75" spans="1:11" s="4" customFormat="1" ht="15" customHeight="1">
      <c r="A75" s="24"/>
      <c r="B75" s="25"/>
      <c r="C75" s="5" t="s">
        <v>4</v>
      </c>
      <c r="D75" s="3">
        <f t="shared" ref="D75:F77" si="3">D81+D189+D195+D213+D231</f>
        <v>6334.8</v>
      </c>
      <c r="E75" s="5" t="s">
        <v>4</v>
      </c>
      <c r="F75" s="3">
        <f t="shared" si="3"/>
        <v>0</v>
      </c>
      <c r="G75" s="5" t="s">
        <v>4</v>
      </c>
      <c r="H75" s="3">
        <f t="shared" ref="H75" si="4">H81+H189+H195+H213+H231</f>
        <v>0</v>
      </c>
      <c r="I75" s="22"/>
      <c r="J75" s="27"/>
      <c r="K75" s="22"/>
    </row>
    <row r="76" spans="1:11" s="4" customFormat="1" ht="15" customHeight="1">
      <c r="A76" s="24"/>
      <c r="B76" s="25"/>
      <c r="C76" s="5" t="s">
        <v>5</v>
      </c>
      <c r="D76" s="3">
        <f t="shared" si="3"/>
        <v>9534.6</v>
      </c>
      <c r="E76" s="5" t="s">
        <v>5</v>
      </c>
      <c r="F76" s="3">
        <f t="shared" si="3"/>
        <v>1201.5999999999999</v>
      </c>
      <c r="G76" s="5" t="s">
        <v>5</v>
      </c>
      <c r="H76" s="3">
        <f t="shared" ref="H76" si="5">H82+H190+H196+H214+H232</f>
        <v>0</v>
      </c>
      <c r="I76" s="22"/>
      <c r="J76" s="27"/>
      <c r="K76" s="22"/>
    </row>
    <row r="77" spans="1:11" s="4" customFormat="1" ht="15" customHeight="1">
      <c r="A77" s="24"/>
      <c r="B77" s="25"/>
      <c r="C77" s="5" t="s">
        <v>6</v>
      </c>
      <c r="D77" s="3">
        <f t="shared" si="3"/>
        <v>0</v>
      </c>
      <c r="E77" s="5" t="s">
        <v>6</v>
      </c>
      <c r="F77" s="3">
        <f t="shared" si="3"/>
        <v>0</v>
      </c>
      <c r="G77" s="5" t="s">
        <v>6</v>
      </c>
      <c r="H77" s="3">
        <f t="shared" ref="H77" si="6">H83+H191+H197+H215+H233</f>
        <v>0</v>
      </c>
      <c r="I77" s="22"/>
      <c r="J77" s="27"/>
      <c r="K77" s="22"/>
    </row>
    <row r="78" spans="1:11" s="4" customFormat="1" ht="15" customHeight="1">
      <c r="A78" s="20" t="s">
        <v>94</v>
      </c>
      <c r="B78" s="21" t="s">
        <v>28</v>
      </c>
      <c r="C78" s="2" t="s">
        <v>15</v>
      </c>
      <c r="D78" s="3">
        <f>D84+D90+D96+D102+D108+D114+D120+D126+D132+D138+D180+D150+D162+D144+D156+D168+D174</f>
        <v>5433.81</v>
      </c>
      <c r="E78" s="2" t="s">
        <v>15</v>
      </c>
      <c r="F78" s="3">
        <f t="shared" ref="F78" si="7">F84+F90+F96+F102+F108+F114+F120+F126+F132+F138+F180+F150+F162+F144+F156+F168+F174</f>
        <v>1201.5999999999999</v>
      </c>
      <c r="G78" s="2" t="s">
        <v>15</v>
      </c>
      <c r="H78" s="3">
        <f t="shared" ref="H78" si="8">H84+H90+H96+H102+H108+H114+H120+H126+H132+H138+H180+H150+H162+H144+H156+H168+H174</f>
        <v>0</v>
      </c>
      <c r="I78" s="22" t="s">
        <v>355</v>
      </c>
      <c r="J78" s="27"/>
      <c r="K78" s="22" t="s">
        <v>74</v>
      </c>
    </row>
    <row r="79" spans="1:11" s="4" customFormat="1" ht="15" customHeight="1">
      <c r="A79" s="20"/>
      <c r="B79" s="21"/>
      <c r="C79" s="2" t="s">
        <v>8</v>
      </c>
      <c r="D79" s="3"/>
      <c r="E79" s="2" t="s">
        <v>8</v>
      </c>
      <c r="F79" s="3"/>
      <c r="G79" s="2" t="s">
        <v>8</v>
      </c>
      <c r="H79" s="3"/>
      <c r="I79" s="22"/>
      <c r="J79" s="27"/>
      <c r="K79" s="22"/>
    </row>
    <row r="80" spans="1:11" s="4" customFormat="1" ht="15" customHeight="1">
      <c r="A80" s="20"/>
      <c r="B80" s="21"/>
      <c r="C80" s="5" t="s">
        <v>3</v>
      </c>
      <c r="D80" s="3">
        <f t="shared" ref="D80:D83" si="9">D86+D92+D98+D104+D110+D116+D122+D128+D134+D140+D182+D152+D164+D146+D158+D170+D176</f>
        <v>0</v>
      </c>
      <c r="E80" s="5" t="s">
        <v>3</v>
      </c>
      <c r="F80" s="3">
        <f t="shared" ref="F80" si="10">F86+F92+F98+F104+F110+F116+F122+F128+F134+F140+F182+F152+F164+F146+F158+F170+F176</f>
        <v>0</v>
      </c>
      <c r="G80" s="5" t="s">
        <v>3</v>
      </c>
      <c r="H80" s="3">
        <f t="shared" ref="H80" si="11">H86+H92+H98+H104+H110+H116+H122+H128+H134+H140+H182+H152+H164+H146+H158+H170+H176</f>
        <v>0</v>
      </c>
      <c r="I80" s="22"/>
      <c r="J80" s="27"/>
      <c r="K80" s="22"/>
    </row>
    <row r="81" spans="1:11" s="4" customFormat="1" ht="15" customHeight="1">
      <c r="A81" s="20"/>
      <c r="B81" s="21"/>
      <c r="C81" s="5" t="s">
        <v>4</v>
      </c>
      <c r="D81" s="3">
        <f t="shared" si="9"/>
        <v>0</v>
      </c>
      <c r="E81" s="5" t="s">
        <v>4</v>
      </c>
      <c r="F81" s="3">
        <f t="shared" ref="F81" si="12">F87+F93+F99+F105+F111+F117+F123+F129+F135+F141+F183+F153+F165+F147+F159+F171+F177</f>
        <v>0</v>
      </c>
      <c r="G81" s="5" t="s">
        <v>4</v>
      </c>
      <c r="H81" s="3">
        <f t="shared" ref="H81" si="13">H87+H93+H99+H105+H111+H117+H123+H129+H135+H141+H183+H153+H165+H147+H159+H171+H177</f>
        <v>0</v>
      </c>
      <c r="I81" s="22"/>
      <c r="J81" s="27"/>
      <c r="K81" s="22"/>
    </row>
    <row r="82" spans="1:11" s="4" customFormat="1" ht="15" customHeight="1">
      <c r="A82" s="20"/>
      <c r="B82" s="21"/>
      <c r="C82" s="5" t="s">
        <v>5</v>
      </c>
      <c r="D82" s="3">
        <f>D88+D94+D100+D106+D112+D118+D124+D130+D136+D142+D184+D154+D166+D148+D160+D172+D178</f>
        <v>5433.81</v>
      </c>
      <c r="E82" s="5" t="s">
        <v>5</v>
      </c>
      <c r="F82" s="3">
        <f>F88+F94+F100+F106+F112+F118+F124+F130+F136+F142+F184+F154+F166+F148+F160+F172+F178</f>
        <v>1201.5999999999999</v>
      </c>
      <c r="G82" s="5" t="s">
        <v>5</v>
      </c>
      <c r="H82" s="3">
        <f>H88+H94+H100+H106+H112+H118+H124+H130+H136+H142+H184+H154+H166+H148+H160+H172+H178</f>
        <v>0</v>
      </c>
      <c r="I82" s="22"/>
      <c r="J82" s="27"/>
      <c r="K82" s="22"/>
    </row>
    <row r="83" spans="1:11" s="4" customFormat="1" ht="15" customHeight="1">
      <c r="A83" s="20"/>
      <c r="B83" s="21"/>
      <c r="C83" s="5" t="s">
        <v>6</v>
      </c>
      <c r="D83" s="3">
        <f t="shared" si="9"/>
        <v>0</v>
      </c>
      <c r="E83" s="5" t="s">
        <v>6</v>
      </c>
      <c r="F83" s="3">
        <f>F89+F95+F101+F107+F113+F119+F125+F131+F137+F143+F185+F155+F167+F149+F161+F173+F179</f>
        <v>0</v>
      </c>
      <c r="G83" s="5" t="s">
        <v>6</v>
      </c>
      <c r="H83" s="3">
        <f>H89+H95+H101+H107+H113+H119+H125+H131+H137+H143+H185+H155+H167+H149+H161+H173+H179</f>
        <v>0</v>
      </c>
      <c r="I83" s="22"/>
      <c r="J83" s="27"/>
      <c r="K83" s="22"/>
    </row>
    <row r="84" spans="1:11" s="4" customFormat="1" ht="15" customHeight="1">
      <c r="A84" s="20" t="s">
        <v>105</v>
      </c>
      <c r="B84" s="21" t="s">
        <v>357</v>
      </c>
      <c r="C84" s="2" t="s">
        <v>15</v>
      </c>
      <c r="D84" s="3">
        <f>D86+D87+D88+D89</f>
        <v>151.97999999999999</v>
      </c>
      <c r="E84" s="2" t="s">
        <v>15</v>
      </c>
      <c r="F84" s="3">
        <f>F86+F87+F88+F89</f>
        <v>0</v>
      </c>
      <c r="G84" s="2" t="s">
        <v>15</v>
      </c>
      <c r="H84" s="3">
        <f>H86+H87+H88+H89</f>
        <v>0</v>
      </c>
      <c r="I84" s="22" t="s">
        <v>356</v>
      </c>
      <c r="J84" s="27"/>
      <c r="K84" s="22" t="s">
        <v>74</v>
      </c>
    </row>
    <row r="85" spans="1:11" s="4" customFormat="1" ht="15" customHeight="1">
      <c r="A85" s="20"/>
      <c r="B85" s="21"/>
      <c r="C85" s="2" t="s">
        <v>8</v>
      </c>
      <c r="D85" s="3"/>
      <c r="E85" s="2" t="s">
        <v>8</v>
      </c>
      <c r="F85" s="3"/>
      <c r="G85" s="2" t="s">
        <v>8</v>
      </c>
      <c r="H85" s="3"/>
      <c r="I85" s="22"/>
      <c r="J85" s="27"/>
      <c r="K85" s="22"/>
    </row>
    <row r="86" spans="1:11" s="4" customFormat="1" ht="15" customHeight="1">
      <c r="A86" s="20"/>
      <c r="B86" s="21"/>
      <c r="C86" s="5" t="s">
        <v>3</v>
      </c>
      <c r="D86" s="3">
        <v>0</v>
      </c>
      <c r="E86" s="5" t="s">
        <v>3</v>
      </c>
      <c r="F86" s="3">
        <v>0</v>
      </c>
      <c r="G86" s="5" t="s">
        <v>3</v>
      </c>
      <c r="H86" s="3">
        <v>0</v>
      </c>
      <c r="I86" s="22"/>
      <c r="J86" s="27"/>
      <c r="K86" s="22"/>
    </row>
    <row r="87" spans="1:11" s="4" customFormat="1" ht="15" customHeight="1">
      <c r="A87" s="20"/>
      <c r="B87" s="21"/>
      <c r="C87" s="5" t="s">
        <v>4</v>
      </c>
      <c r="D87" s="3">
        <v>0</v>
      </c>
      <c r="E87" s="5" t="s">
        <v>4</v>
      </c>
      <c r="F87" s="3">
        <v>0</v>
      </c>
      <c r="G87" s="5" t="s">
        <v>4</v>
      </c>
      <c r="H87" s="3">
        <v>0</v>
      </c>
      <c r="I87" s="22"/>
      <c r="J87" s="27"/>
      <c r="K87" s="22"/>
    </row>
    <row r="88" spans="1:11" s="4" customFormat="1" ht="15" customHeight="1">
      <c r="A88" s="20"/>
      <c r="B88" s="21"/>
      <c r="C88" s="5" t="s">
        <v>5</v>
      </c>
      <c r="D88" s="3">
        <f>151980/1000</f>
        <v>151.97999999999999</v>
      </c>
      <c r="E88" s="5" t="s">
        <v>5</v>
      </c>
      <c r="F88" s="3">
        <v>0</v>
      </c>
      <c r="G88" s="5" t="s">
        <v>5</v>
      </c>
      <c r="H88" s="3">
        <v>0</v>
      </c>
      <c r="I88" s="22"/>
      <c r="J88" s="27"/>
      <c r="K88" s="22"/>
    </row>
    <row r="89" spans="1:11" s="4" customFormat="1" ht="15" customHeight="1">
      <c r="A89" s="20"/>
      <c r="B89" s="21"/>
      <c r="C89" s="5" t="s">
        <v>6</v>
      </c>
      <c r="D89" s="3">
        <v>0</v>
      </c>
      <c r="E89" s="5" t="s">
        <v>6</v>
      </c>
      <c r="F89" s="3">
        <v>0</v>
      </c>
      <c r="G89" s="5" t="s">
        <v>6</v>
      </c>
      <c r="H89" s="3">
        <v>0</v>
      </c>
      <c r="I89" s="22"/>
      <c r="J89" s="27"/>
      <c r="K89" s="22"/>
    </row>
    <row r="90" spans="1:11" s="4" customFormat="1" ht="15" customHeight="1">
      <c r="A90" s="20" t="s">
        <v>106</v>
      </c>
      <c r="B90" s="21" t="s">
        <v>267</v>
      </c>
      <c r="C90" s="2" t="s">
        <v>15</v>
      </c>
      <c r="D90" s="3">
        <f>D92+D93+D94+D95</f>
        <v>242.91</v>
      </c>
      <c r="E90" s="2" t="s">
        <v>15</v>
      </c>
      <c r="F90" s="3">
        <f>F92+F93+F94+F95</f>
        <v>0</v>
      </c>
      <c r="G90" s="2" t="s">
        <v>15</v>
      </c>
      <c r="H90" s="3">
        <f>H92+H93+H94+H95</f>
        <v>0</v>
      </c>
      <c r="I90" s="22" t="s">
        <v>356</v>
      </c>
      <c r="J90" s="27"/>
      <c r="K90" s="22" t="s">
        <v>74</v>
      </c>
    </row>
    <row r="91" spans="1:11" s="4" customFormat="1" ht="15" customHeight="1">
      <c r="A91" s="20"/>
      <c r="B91" s="21"/>
      <c r="C91" s="2" t="s">
        <v>8</v>
      </c>
      <c r="D91" s="3"/>
      <c r="E91" s="2" t="s">
        <v>8</v>
      </c>
      <c r="F91" s="3"/>
      <c r="G91" s="2" t="s">
        <v>8</v>
      </c>
      <c r="H91" s="3"/>
      <c r="I91" s="22"/>
      <c r="J91" s="27"/>
      <c r="K91" s="22"/>
    </row>
    <row r="92" spans="1:11" s="4" customFormat="1" ht="15" customHeight="1">
      <c r="A92" s="20"/>
      <c r="B92" s="21"/>
      <c r="C92" s="5" t="s">
        <v>3</v>
      </c>
      <c r="D92" s="3">
        <v>0</v>
      </c>
      <c r="E92" s="5" t="s">
        <v>3</v>
      </c>
      <c r="F92" s="3">
        <v>0</v>
      </c>
      <c r="G92" s="5" t="s">
        <v>3</v>
      </c>
      <c r="H92" s="3">
        <v>0</v>
      </c>
      <c r="I92" s="22"/>
      <c r="J92" s="27"/>
      <c r="K92" s="22"/>
    </row>
    <row r="93" spans="1:11" s="4" customFormat="1" ht="15" customHeight="1">
      <c r="A93" s="20"/>
      <c r="B93" s="21"/>
      <c r="C93" s="5" t="s">
        <v>4</v>
      </c>
      <c r="D93" s="3">
        <v>0</v>
      </c>
      <c r="E93" s="5" t="s">
        <v>4</v>
      </c>
      <c r="F93" s="3">
        <v>0</v>
      </c>
      <c r="G93" s="5" t="s">
        <v>4</v>
      </c>
      <c r="H93" s="3">
        <v>0</v>
      </c>
      <c r="I93" s="22"/>
      <c r="J93" s="27"/>
      <c r="K93" s="22"/>
    </row>
    <row r="94" spans="1:11" s="4" customFormat="1" ht="15" customHeight="1">
      <c r="A94" s="20"/>
      <c r="B94" s="21"/>
      <c r="C94" s="5" t="s">
        <v>5</v>
      </c>
      <c r="D94" s="3">
        <f>242913.89/1000</f>
        <v>242.91</v>
      </c>
      <c r="E94" s="5" t="s">
        <v>5</v>
      </c>
      <c r="F94" s="3">
        <v>0</v>
      </c>
      <c r="G94" s="5" t="s">
        <v>5</v>
      </c>
      <c r="H94" s="3">
        <v>0</v>
      </c>
      <c r="I94" s="22"/>
      <c r="J94" s="27"/>
      <c r="K94" s="22"/>
    </row>
    <row r="95" spans="1:11" s="4" customFormat="1" ht="15" customHeight="1">
      <c r="A95" s="20"/>
      <c r="B95" s="21"/>
      <c r="C95" s="5" t="s">
        <v>6</v>
      </c>
      <c r="D95" s="3">
        <v>0</v>
      </c>
      <c r="E95" s="5" t="s">
        <v>6</v>
      </c>
      <c r="F95" s="3">
        <v>0</v>
      </c>
      <c r="G95" s="5" t="s">
        <v>6</v>
      </c>
      <c r="H95" s="3">
        <v>0</v>
      </c>
      <c r="I95" s="22"/>
      <c r="J95" s="27"/>
      <c r="K95" s="22"/>
    </row>
    <row r="96" spans="1:11" s="4" customFormat="1">
      <c r="A96" s="20" t="s">
        <v>107</v>
      </c>
      <c r="B96" s="21" t="s">
        <v>268</v>
      </c>
      <c r="C96" s="2" t="s">
        <v>15</v>
      </c>
      <c r="D96" s="3">
        <f>D98+D99+D100+D101</f>
        <v>593</v>
      </c>
      <c r="E96" s="2" t="s">
        <v>15</v>
      </c>
      <c r="F96" s="3">
        <f>F98+F99+F100+F101</f>
        <v>0</v>
      </c>
      <c r="G96" s="2" t="s">
        <v>15</v>
      </c>
      <c r="H96" s="3">
        <f>H98+H99+H100+H101</f>
        <v>0</v>
      </c>
      <c r="I96" s="22" t="s">
        <v>356</v>
      </c>
      <c r="J96" s="27"/>
      <c r="K96" s="22" t="s">
        <v>74</v>
      </c>
    </row>
    <row r="97" spans="1:11" s="4" customFormat="1">
      <c r="A97" s="20"/>
      <c r="B97" s="21"/>
      <c r="C97" s="2" t="s">
        <v>8</v>
      </c>
      <c r="D97" s="3"/>
      <c r="E97" s="2" t="s">
        <v>8</v>
      </c>
      <c r="F97" s="3"/>
      <c r="G97" s="2" t="s">
        <v>8</v>
      </c>
      <c r="H97" s="3"/>
      <c r="I97" s="22"/>
      <c r="J97" s="27"/>
      <c r="K97" s="22"/>
    </row>
    <row r="98" spans="1:11" s="4" customFormat="1" ht="23.25" customHeight="1">
      <c r="A98" s="20"/>
      <c r="B98" s="21"/>
      <c r="C98" s="5" t="s">
        <v>3</v>
      </c>
      <c r="D98" s="3">
        <v>0</v>
      </c>
      <c r="E98" s="5" t="s">
        <v>3</v>
      </c>
      <c r="F98" s="3">
        <v>0</v>
      </c>
      <c r="G98" s="5" t="s">
        <v>3</v>
      </c>
      <c r="H98" s="3">
        <v>0</v>
      </c>
      <c r="I98" s="22"/>
      <c r="J98" s="27"/>
      <c r="K98" s="22"/>
    </row>
    <row r="99" spans="1:11" s="4" customFormat="1" ht="15" customHeight="1">
      <c r="A99" s="20"/>
      <c r="B99" s="21"/>
      <c r="C99" s="5" t="s">
        <v>4</v>
      </c>
      <c r="D99" s="3">
        <v>0</v>
      </c>
      <c r="E99" s="5" t="s">
        <v>4</v>
      </c>
      <c r="F99" s="3">
        <v>0</v>
      </c>
      <c r="G99" s="5" t="s">
        <v>4</v>
      </c>
      <c r="H99" s="3">
        <v>0</v>
      </c>
      <c r="I99" s="22"/>
      <c r="J99" s="27"/>
      <c r="K99" s="22"/>
    </row>
    <row r="100" spans="1:11" s="4" customFormat="1" ht="15" customHeight="1">
      <c r="A100" s="20"/>
      <c r="B100" s="21"/>
      <c r="C100" s="5" t="s">
        <v>5</v>
      </c>
      <c r="D100" s="3">
        <f>593000/1000</f>
        <v>593</v>
      </c>
      <c r="E100" s="5" t="s">
        <v>5</v>
      </c>
      <c r="F100" s="3">
        <v>0</v>
      </c>
      <c r="G100" s="5" t="s">
        <v>5</v>
      </c>
      <c r="H100" s="3">
        <v>0</v>
      </c>
      <c r="I100" s="22"/>
      <c r="J100" s="27"/>
      <c r="K100" s="22"/>
    </row>
    <row r="101" spans="1:11" s="4" customFormat="1" ht="15" customHeight="1">
      <c r="A101" s="20"/>
      <c r="B101" s="21"/>
      <c r="C101" s="5" t="s">
        <v>6</v>
      </c>
      <c r="D101" s="3">
        <v>0</v>
      </c>
      <c r="E101" s="5" t="s">
        <v>6</v>
      </c>
      <c r="F101" s="3">
        <v>0</v>
      </c>
      <c r="G101" s="5" t="s">
        <v>6</v>
      </c>
      <c r="H101" s="3">
        <v>0</v>
      </c>
      <c r="I101" s="22"/>
      <c r="J101" s="27"/>
      <c r="K101" s="22"/>
    </row>
    <row r="102" spans="1:11" s="4" customFormat="1" ht="15" customHeight="1">
      <c r="A102" s="20" t="s">
        <v>108</v>
      </c>
      <c r="B102" s="21" t="s">
        <v>269</v>
      </c>
      <c r="C102" s="2" t="s">
        <v>15</v>
      </c>
      <c r="D102" s="3">
        <f>D104+D105+D106+D107</f>
        <v>590</v>
      </c>
      <c r="E102" s="2" t="s">
        <v>15</v>
      </c>
      <c r="F102" s="3">
        <f>F104+F105+F106+F107</f>
        <v>0</v>
      </c>
      <c r="G102" s="2" t="s">
        <v>15</v>
      </c>
      <c r="H102" s="3">
        <f>H104+H105+H106+H107</f>
        <v>0</v>
      </c>
      <c r="I102" s="22" t="s">
        <v>356</v>
      </c>
      <c r="J102" s="27"/>
      <c r="K102" s="22" t="s">
        <v>74</v>
      </c>
    </row>
    <row r="103" spans="1:11" s="4" customFormat="1" ht="15" customHeight="1">
      <c r="A103" s="20"/>
      <c r="B103" s="21"/>
      <c r="C103" s="2" t="s">
        <v>8</v>
      </c>
      <c r="D103" s="3"/>
      <c r="E103" s="2" t="s">
        <v>8</v>
      </c>
      <c r="F103" s="3"/>
      <c r="G103" s="2" t="s">
        <v>8</v>
      </c>
      <c r="H103" s="3"/>
      <c r="I103" s="22"/>
      <c r="J103" s="27"/>
      <c r="K103" s="22"/>
    </row>
    <row r="104" spans="1:11" s="4" customFormat="1" ht="15" customHeight="1">
      <c r="A104" s="20"/>
      <c r="B104" s="21"/>
      <c r="C104" s="5" t="s">
        <v>3</v>
      </c>
      <c r="D104" s="3">
        <v>0</v>
      </c>
      <c r="E104" s="5" t="s">
        <v>3</v>
      </c>
      <c r="F104" s="3">
        <v>0</v>
      </c>
      <c r="G104" s="5" t="s">
        <v>3</v>
      </c>
      <c r="H104" s="3">
        <v>0</v>
      </c>
      <c r="I104" s="22"/>
      <c r="J104" s="27"/>
      <c r="K104" s="22"/>
    </row>
    <row r="105" spans="1:11" s="4" customFormat="1" ht="15" customHeight="1">
      <c r="A105" s="20"/>
      <c r="B105" s="21"/>
      <c r="C105" s="5" t="s">
        <v>4</v>
      </c>
      <c r="D105" s="3">
        <v>0</v>
      </c>
      <c r="E105" s="5" t="s">
        <v>4</v>
      </c>
      <c r="F105" s="3">
        <v>0</v>
      </c>
      <c r="G105" s="5" t="s">
        <v>4</v>
      </c>
      <c r="H105" s="3">
        <v>0</v>
      </c>
      <c r="I105" s="22"/>
      <c r="J105" s="27"/>
      <c r="K105" s="22"/>
    </row>
    <row r="106" spans="1:11" s="4" customFormat="1" ht="15" customHeight="1">
      <c r="A106" s="20"/>
      <c r="B106" s="21"/>
      <c r="C106" s="5" t="s">
        <v>5</v>
      </c>
      <c r="D106" s="3">
        <f>590000/1000</f>
        <v>590</v>
      </c>
      <c r="E106" s="5" t="s">
        <v>5</v>
      </c>
      <c r="F106" s="3">
        <v>0</v>
      </c>
      <c r="G106" s="5" t="s">
        <v>5</v>
      </c>
      <c r="H106" s="3">
        <v>0</v>
      </c>
      <c r="I106" s="22"/>
      <c r="J106" s="27"/>
      <c r="K106" s="22"/>
    </row>
    <row r="107" spans="1:11" s="4" customFormat="1" ht="15" customHeight="1">
      <c r="A107" s="20"/>
      <c r="B107" s="21"/>
      <c r="C107" s="5" t="s">
        <v>6</v>
      </c>
      <c r="D107" s="3">
        <v>0</v>
      </c>
      <c r="E107" s="5" t="s">
        <v>6</v>
      </c>
      <c r="F107" s="3">
        <v>0</v>
      </c>
      <c r="G107" s="5" t="s">
        <v>6</v>
      </c>
      <c r="H107" s="3">
        <v>0</v>
      </c>
      <c r="I107" s="22"/>
      <c r="J107" s="27"/>
      <c r="K107" s="22"/>
    </row>
    <row r="108" spans="1:11" s="4" customFormat="1" ht="15" customHeight="1">
      <c r="A108" s="20" t="s">
        <v>109</v>
      </c>
      <c r="B108" s="21" t="s">
        <v>358</v>
      </c>
      <c r="C108" s="2" t="s">
        <v>15</v>
      </c>
      <c r="D108" s="3">
        <f>D110+D111+D112+D113</f>
        <v>459.9</v>
      </c>
      <c r="E108" s="2" t="s">
        <v>15</v>
      </c>
      <c r="F108" s="3">
        <f>F110+F111+F112+F113</f>
        <v>0</v>
      </c>
      <c r="G108" s="2" t="s">
        <v>15</v>
      </c>
      <c r="H108" s="3">
        <f>H110+H111+H112+H113</f>
        <v>0</v>
      </c>
      <c r="I108" s="22" t="s">
        <v>356</v>
      </c>
      <c r="J108" s="27"/>
      <c r="K108" s="22" t="s">
        <v>74</v>
      </c>
    </row>
    <row r="109" spans="1:11" s="4" customFormat="1" ht="15" customHeight="1">
      <c r="A109" s="20"/>
      <c r="B109" s="21"/>
      <c r="C109" s="2" t="s">
        <v>8</v>
      </c>
      <c r="D109" s="3"/>
      <c r="E109" s="2" t="s">
        <v>8</v>
      </c>
      <c r="F109" s="3"/>
      <c r="G109" s="2" t="s">
        <v>8</v>
      </c>
      <c r="H109" s="3"/>
      <c r="I109" s="22"/>
      <c r="J109" s="27"/>
      <c r="K109" s="22"/>
    </row>
    <row r="110" spans="1:11" s="4" customFormat="1" ht="15" customHeight="1">
      <c r="A110" s="20"/>
      <c r="B110" s="21"/>
      <c r="C110" s="5" t="s">
        <v>3</v>
      </c>
      <c r="D110" s="3">
        <v>0</v>
      </c>
      <c r="E110" s="5" t="s">
        <v>3</v>
      </c>
      <c r="F110" s="3">
        <v>0</v>
      </c>
      <c r="G110" s="5" t="s">
        <v>3</v>
      </c>
      <c r="H110" s="3">
        <v>0</v>
      </c>
      <c r="I110" s="22"/>
      <c r="J110" s="27"/>
      <c r="K110" s="22"/>
    </row>
    <row r="111" spans="1:11" s="4" customFormat="1" ht="15" customHeight="1">
      <c r="A111" s="20"/>
      <c r="B111" s="21"/>
      <c r="C111" s="5" t="s">
        <v>4</v>
      </c>
      <c r="D111" s="3">
        <v>0</v>
      </c>
      <c r="E111" s="5" t="s">
        <v>4</v>
      </c>
      <c r="F111" s="3">
        <v>0</v>
      </c>
      <c r="G111" s="5" t="s">
        <v>4</v>
      </c>
      <c r="H111" s="3">
        <v>0</v>
      </c>
      <c r="I111" s="22"/>
      <c r="J111" s="27"/>
      <c r="K111" s="22"/>
    </row>
    <row r="112" spans="1:11" s="4" customFormat="1" ht="15" customHeight="1">
      <c r="A112" s="20"/>
      <c r="B112" s="21"/>
      <c r="C112" s="5" t="s">
        <v>5</v>
      </c>
      <c r="D112" s="3">
        <f>459900.6/1000</f>
        <v>459.9</v>
      </c>
      <c r="E112" s="5" t="s">
        <v>5</v>
      </c>
      <c r="F112" s="3">
        <v>0</v>
      </c>
      <c r="G112" s="5" t="s">
        <v>5</v>
      </c>
      <c r="H112" s="3">
        <v>0</v>
      </c>
      <c r="I112" s="22"/>
      <c r="J112" s="27"/>
      <c r="K112" s="22"/>
    </row>
    <row r="113" spans="1:11" s="4" customFormat="1" ht="15" customHeight="1">
      <c r="A113" s="20"/>
      <c r="B113" s="21"/>
      <c r="C113" s="5" t="s">
        <v>6</v>
      </c>
      <c r="D113" s="3">
        <v>0</v>
      </c>
      <c r="E113" s="5" t="s">
        <v>6</v>
      </c>
      <c r="F113" s="3">
        <v>0</v>
      </c>
      <c r="G113" s="5" t="s">
        <v>6</v>
      </c>
      <c r="H113" s="3">
        <v>0</v>
      </c>
      <c r="I113" s="22"/>
      <c r="J113" s="27"/>
      <c r="K113" s="22"/>
    </row>
    <row r="114" spans="1:11" s="4" customFormat="1" ht="15" customHeight="1">
      <c r="A114" s="20" t="s">
        <v>110</v>
      </c>
      <c r="B114" s="21" t="s">
        <v>270</v>
      </c>
      <c r="C114" s="2" t="s">
        <v>15</v>
      </c>
      <c r="D114" s="3">
        <f>D116+D117+D118+D119</f>
        <v>12</v>
      </c>
      <c r="E114" s="2" t="s">
        <v>15</v>
      </c>
      <c r="F114" s="3">
        <f>F116+F117+F118+F119</f>
        <v>0</v>
      </c>
      <c r="G114" s="2" t="s">
        <v>15</v>
      </c>
      <c r="H114" s="3">
        <f>H116+H117+H118+H119</f>
        <v>0</v>
      </c>
      <c r="I114" s="22" t="s">
        <v>356</v>
      </c>
      <c r="J114" s="27"/>
      <c r="K114" s="22" t="s">
        <v>74</v>
      </c>
    </row>
    <row r="115" spans="1:11" s="4" customFormat="1" ht="15" customHeight="1">
      <c r="A115" s="20"/>
      <c r="B115" s="21"/>
      <c r="C115" s="2" t="s">
        <v>8</v>
      </c>
      <c r="D115" s="3"/>
      <c r="E115" s="2" t="s">
        <v>8</v>
      </c>
      <c r="F115" s="3"/>
      <c r="G115" s="2" t="s">
        <v>8</v>
      </c>
      <c r="H115" s="3"/>
      <c r="I115" s="22"/>
      <c r="J115" s="27"/>
      <c r="K115" s="22"/>
    </row>
    <row r="116" spans="1:11" s="4" customFormat="1" ht="15" customHeight="1">
      <c r="A116" s="20"/>
      <c r="B116" s="21"/>
      <c r="C116" s="5" t="s">
        <v>3</v>
      </c>
      <c r="D116" s="3">
        <v>0</v>
      </c>
      <c r="E116" s="5" t="s">
        <v>3</v>
      </c>
      <c r="F116" s="3">
        <v>0</v>
      </c>
      <c r="G116" s="5" t="s">
        <v>3</v>
      </c>
      <c r="H116" s="3">
        <v>0</v>
      </c>
      <c r="I116" s="22"/>
      <c r="J116" s="27"/>
      <c r="K116" s="22"/>
    </row>
    <row r="117" spans="1:11" s="4" customFormat="1" ht="15" customHeight="1">
      <c r="A117" s="20"/>
      <c r="B117" s="21"/>
      <c r="C117" s="5" t="s">
        <v>4</v>
      </c>
      <c r="D117" s="3">
        <v>0</v>
      </c>
      <c r="E117" s="5" t="s">
        <v>4</v>
      </c>
      <c r="F117" s="3">
        <v>0</v>
      </c>
      <c r="G117" s="5" t="s">
        <v>4</v>
      </c>
      <c r="H117" s="3">
        <v>0</v>
      </c>
      <c r="I117" s="22"/>
      <c r="J117" s="27"/>
      <c r="K117" s="22"/>
    </row>
    <row r="118" spans="1:11" s="4" customFormat="1" ht="15" customHeight="1">
      <c r="A118" s="20"/>
      <c r="B118" s="21"/>
      <c r="C118" s="5" t="s">
        <v>5</v>
      </c>
      <c r="D118" s="3">
        <f>12000/1000</f>
        <v>12</v>
      </c>
      <c r="E118" s="5" t="s">
        <v>5</v>
      </c>
      <c r="F118" s="3">
        <v>0</v>
      </c>
      <c r="G118" s="5" t="s">
        <v>5</v>
      </c>
      <c r="H118" s="3">
        <v>0</v>
      </c>
      <c r="I118" s="22"/>
      <c r="J118" s="27"/>
      <c r="K118" s="22"/>
    </row>
    <row r="119" spans="1:11" s="4" customFormat="1" ht="15" customHeight="1">
      <c r="A119" s="20"/>
      <c r="B119" s="21"/>
      <c r="C119" s="5" t="s">
        <v>6</v>
      </c>
      <c r="D119" s="3">
        <v>0</v>
      </c>
      <c r="E119" s="5" t="s">
        <v>6</v>
      </c>
      <c r="F119" s="3">
        <v>0</v>
      </c>
      <c r="G119" s="5" t="s">
        <v>6</v>
      </c>
      <c r="H119" s="3">
        <v>0</v>
      </c>
      <c r="I119" s="22"/>
      <c r="J119" s="27"/>
      <c r="K119" s="22"/>
    </row>
    <row r="120" spans="1:11" s="4" customFormat="1" ht="15" customHeight="1">
      <c r="A120" s="20" t="s">
        <v>111</v>
      </c>
      <c r="B120" s="21" t="s">
        <v>359</v>
      </c>
      <c r="C120" s="2" t="s">
        <v>15</v>
      </c>
      <c r="D120" s="3">
        <f>D122+D123+D124+D125</f>
        <v>75</v>
      </c>
      <c r="E120" s="2" t="s">
        <v>15</v>
      </c>
      <c r="F120" s="3">
        <f>F122+F123+F124+F125</f>
        <v>0</v>
      </c>
      <c r="G120" s="2" t="s">
        <v>15</v>
      </c>
      <c r="H120" s="3">
        <f>H122+H123+H124+H125</f>
        <v>0</v>
      </c>
      <c r="I120" s="22" t="s">
        <v>265</v>
      </c>
      <c r="J120" s="27"/>
      <c r="K120" s="22" t="s">
        <v>74</v>
      </c>
    </row>
    <row r="121" spans="1:11" s="4" customFormat="1" ht="15" customHeight="1">
      <c r="A121" s="20"/>
      <c r="B121" s="21"/>
      <c r="C121" s="2" t="s">
        <v>8</v>
      </c>
      <c r="D121" s="3"/>
      <c r="E121" s="2" t="s">
        <v>8</v>
      </c>
      <c r="F121" s="3"/>
      <c r="G121" s="2" t="s">
        <v>8</v>
      </c>
      <c r="H121" s="3"/>
      <c r="I121" s="22"/>
      <c r="J121" s="27"/>
      <c r="K121" s="22"/>
    </row>
    <row r="122" spans="1:11" s="4" customFormat="1" ht="15" customHeight="1">
      <c r="A122" s="20"/>
      <c r="B122" s="21"/>
      <c r="C122" s="5" t="s">
        <v>3</v>
      </c>
      <c r="D122" s="3">
        <v>0</v>
      </c>
      <c r="E122" s="5" t="s">
        <v>3</v>
      </c>
      <c r="F122" s="3">
        <v>0</v>
      </c>
      <c r="G122" s="5" t="s">
        <v>3</v>
      </c>
      <c r="H122" s="3">
        <v>0</v>
      </c>
      <c r="I122" s="22"/>
      <c r="J122" s="27"/>
      <c r="K122" s="22"/>
    </row>
    <row r="123" spans="1:11" s="4" customFormat="1" ht="15" customHeight="1">
      <c r="A123" s="20"/>
      <c r="B123" s="21"/>
      <c r="C123" s="5" t="s">
        <v>4</v>
      </c>
      <c r="D123" s="3">
        <v>0</v>
      </c>
      <c r="E123" s="5" t="s">
        <v>4</v>
      </c>
      <c r="F123" s="3">
        <v>0</v>
      </c>
      <c r="G123" s="5" t="s">
        <v>4</v>
      </c>
      <c r="H123" s="3">
        <v>0</v>
      </c>
      <c r="I123" s="22"/>
      <c r="J123" s="27"/>
      <c r="K123" s="22"/>
    </row>
    <row r="124" spans="1:11" s="4" customFormat="1" ht="15" customHeight="1">
      <c r="A124" s="20"/>
      <c r="B124" s="21"/>
      <c r="C124" s="5" t="s">
        <v>5</v>
      </c>
      <c r="D124" s="3">
        <f>75000/1000</f>
        <v>75</v>
      </c>
      <c r="E124" s="5" t="s">
        <v>5</v>
      </c>
      <c r="F124" s="3">
        <v>0</v>
      </c>
      <c r="G124" s="5" t="s">
        <v>5</v>
      </c>
      <c r="H124" s="3">
        <v>0</v>
      </c>
      <c r="I124" s="22"/>
      <c r="J124" s="27"/>
      <c r="K124" s="22"/>
    </row>
    <row r="125" spans="1:11" s="4" customFormat="1" ht="15" customHeight="1">
      <c r="A125" s="20"/>
      <c r="B125" s="21"/>
      <c r="C125" s="5" t="s">
        <v>6</v>
      </c>
      <c r="D125" s="3">
        <v>0</v>
      </c>
      <c r="E125" s="5" t="s">
        <v>6</v>
      </c>
      <c r="F125" s="3">
        <v>0</v>
      </c>
      <c r="G125" s="5" t="s">
        <v>6</v>
      </c>
      <c r="H125" s="3">
        <v>0</v>
      </c>
      <c r="I125" s="22"/>
      <c r="J125" s="27"/>
      <c r="K125" s="22"/>
    </row>
    <row r="126" spans="1:11" s="4" customFormat="1" ht="15" customHeight="1">
      <c r="A126" s="20" t="s">
        <v>112</v>
      </c>
      <c r="B126" s="21" t="s">
        <v>360</v>
      </c>
      <c r="C126" s="2" t="s">
        <v>15</v>
      </c>
      <c r="D126" s="3">
        <f>D128+D129+D130+D131</f>
        <v>80</v>
      </c>
      <c r="E126" s="2" t="s">
        <v>15</v>
      </c>
      <c r="F126" s="3">
        <f>F128+F129+F130+F131</f>
        <v>0</v>
      </c>
      <c r="G126" s="2" t="s">
        <v>15</v>
      </c>
      <c r="H126" s="3">
        <f>H128+H129+H130+H131</f>
        <v>0</v>
      </c>
      <c r="I126" s="22" t="s">
        <v>265</v>
      </c>
      <c r="J126" s="27"/>
      <c r="K126" s="22" t="s">
        <v>74</v>
      </c>
    </row>
    <row r="127" spans="1:11" s="4" customFormat="1" ht="15" customHeight="1">
      <c r="A127" s="20"/>
      <c r="B127" s="21"/>
      <c r="C127" s="2" t="s">
        <v>8</v>
      </c>
      <c r="D127" s="3"/>
      <c r="E127" s="2" t="s">
        <v>8</v>
      </c>
      <c r="F127" s="3"/>
      <c r="G127" s="2" t="s">
        <v>8</v>
      </c>
      <c r="H127" s="3"/>
      <c r="I127" s="22"/>
      <c r="J127" s="27"/>
      <c r="K127" s="22"/>
    </row>
    <row r="128" spans="1:11" s="4" customFormat="1" ht="15" customHeight="1">
      <c r="A128" s="20"/>
      <c r="B128" s="21"/>
      <c r="C128" s="5" t="s">
        <v>3</v>
      </c>
      <c r="D128" s="3">
        <v>0</v>
      </c>
      <c r="E128" s="5" t="s">
        <v>3</v>
      </c>
      <c r="F128" s="3">
        <v>0</v>
      </c>
      <c r="G128" s="5" t="s">
        <v>3</v>
      </c>
      <c r="H128" s="3">
        <v>0</v>
      </c>
      <c r="I128" s="22"/>
      <c r="J128" s="27"/>
      <c r="K128" s="22"/>
    </row>
    <row r="129" spans="1:11" s="4" customFormat="1" ht="15" customHeight="1">
      <c r="A129" s="20"/>
      <c r="B129" s="21"/>
      <c r="C129" s="5" t="s">
        <v>4</v>
      </c>
      <c r="D129" s="3">
        <v>0</v>
      </c>
      <c r="E129" s="5" t="s">
        <v>4</v>
      </c>
      <c r="F129" s="3">
        <v>0</v>
      </c>
      <c r="G129" s="5" t="s">
        <v>4</v>
      </c>
      <c r="H129" s="3">
        <v>0</v>
      </c>
      <c r="I129" s="22"/>
      <c r="J129" s="27"/>
      <c r="K129" s="22"/>
    </row>
    <row r="130" spans="1:11" s="4" customFormat="1" ht="15" customHeight="1">
      <c r="A130" s="20"/>
      <c r="B130" s="21"/>
      <c r="C130" s="5" t="s">
        <v>5</v>
      </c>
      <c r="D130" s="3">
        <f>80000/1000</f>
        <v>80</v>
      </c>
      <c r="E130" s="5" t="s">
        <v>5</v>
      </c>
      <c r="F130" s="3">
        <v>0</v>
      </c>
      <c r="G130" s="5" t="s">
        <v>5</v>
      </c>
      <c r="H130" s="3">
        <v>0</v>
      </c>
      <c r="I130" s="22"/>
      <c r="J130" s="27"/>
      <c r="K130" s="22"/>
    </row>
    <row r="131" spans="1:11" s="4" customFormat="1" ht="15" customHeight="1">
      <c r="A131" s="20"/>
      <c r="B131" s="21"/>
      <c r="C131" s="5" t="s">
        <v>6</v>
      </c>
      <c r="D131" s="3">
        <v>0</v>
      </c>
      <c r="E131" s="5" t="s">
        <v>6</v>
      </c>
      <c r="F131" s="3">
        <v>0</v>
      </c>
      <c r="G131" s="5" t="s">
        <v>6</v>
      </c>
      <c r="H131" s="3">
        <v>0</v>
      </c>
      <c r="I131" s="22"/>
      <c r="J131" s="27"/>
      <c r="K131" s="22"/>
    </row>
    <row r="132" spans="1:11" s="4" customFormat="1" ht="15" customHeight="1">
      <c r="A132" s="20" t="s">
        <v>113</v>
      </c>
      <c r="B132" s="21" t="s">
        <v>361</v>
      </c>
      <c r="C132" s="2" t="s">
        <v>15</v>
      </c>
      <c r="D132" s="3">
        <f>D134+D135+D136+D137</f>
        <v>75</v>
      </c>
      <c r="E132" s="2" t="s">
        <v>15</v>
      </c>
      <c r="F132" s="3">
        <f>F134+F135+F136+F137</f>
        <v>0</v>
      </c>
      <c r="G132" s="2" t="s">
        <v>15</v>
      </c>
      <c r="H132" s="3">
        <f>H134+H135+H136+H137</f>
        <v>0</v>
      </c>
      <c r="I132" s="22" t="s">
        <v>265</v>
      </c>
      <c r="J132" s="27"/>
      <c r="K132" s="22" t="s">
        <v>74</v>
      </c>
    </row>
    <row r="133" spans="1:11" s="4" customFormat="1" ht="15" customHeight="1">
      <c r="A133" s="20"/>
      <c r="B133" s="21"/>
      <c r="C133" s="2" t="s">
        <v>8</v>
      </c>
      <c r="D133" s="3"/>
      <c r="E133" s="2" t="s">
        <v>8</v>
      </c>
      <c r="F133" s="3"/>
      <c r="G133" s="2" t="s">
        <v>8</v>
      </c>
      <c r="H133" s="3"/>
      <c r="I133" s="22"/>
      <c r="J133" s="27"/>
      <c r="K133" s="22"/>
    </row>
    <row r="134" spans="1:11" s="4" customFormat="1" ht="15" customHeight="1">
      <c r="A134" s="20"/>
      <c r="B134" s="21"/>
      <c r="C134" s="5" t="s">
        <v>3</v>
      </c>
      <c r="D134" s="3">
        <v>0</v>
      </c>
      <c r="E134" s="5" t="s">
        <v>3</v>
      </c>
      <c r="F134" s="3">
        <v>0</v>
      </c>
      <c r="G134" s="5" t="s">
        <v>3</v>
      </c>
      <c r="H134" s="3">
        <v>0</v>
      </c>
      <c r="I134" s="22"/>
      <c r="J134" s="27"/>
      <c r="K134" s="22"/>
    </row>
    <row r="135" spans="1:11" s="4" customFormat="1" ht="15" customHeight="1">
      <c r="A135" s="20"/>
      <c r="B135" s="21"/>
      <c r="C135" s="5" t="s">
        <v>4</v>
      </c>
      <c r="D135" s="3">
        <v>0</v>
      </c>
      <c r="E135" s="5" t="s">
        <v>4</v>
      </c>
      <c r="F135" s="3">
        <v>0</v>
      </c>
      <c r="G135" s="5" t="s">
        <v>4</v>
      </c>
      <c r="H135" s="3">
        <v>0</v>
      </c>
      <c r="I135" s="22"/>
      <c r="J135" s="27"/>
      <c r="K135" s="22"/>
    </row>
    <row r="136" spans="1:11" s="4" customFormat="1" ht="15" customHeight="1">
      <c r="A136" s="20"/>
      <c r="B136" s="21"/>
      <c r="C136" s="5" t="s">
        <v>5</v>
      </c>
      <c r="D136" s="3">
        <f>75000/1000</f>
        <v>75</v>
      </c>
      <c r="E136" s="5" t="s">
        <v>5</v>
      </c>
      <c r="F136" s="3">
        <v>0</v>
      </c>
      <c r="G136" s="5" t="s">
        <v>5</v>
      </c>
      <c r="H136" s="3">
        <v>0</v>
      </c>
      <c r="I136" s="22"/>
      <c r="J136" s="27"/>
      <c r="K136" s="22"/>
    </row>
    <row r="137" spans="1:11" s="4" customFormat="1" ht="15" customHeight="1">
      <c r="A137" s="20"/>
      <c r="B137" s="21"/>
      <c r="C137" s="5" t="s">
        <v>6</v>
      </c>
      <c r="D137" s="3">
        <v>0</v>
      </c>
      <c r="E137" s="5" t="s">
        <v>6</v>
      </c>
      <c r="F137" s="3">
        <v>0</v>
      </c>
      <c r="G137" s="5" t="s">
        <v>6</v>
      </c>
      <c r="H137" s="3">
        <v>0</v>
      </c>
      <c r="I137" s="22"/>
      <c r="J137" s="27"/>
      <c r="K137" s="22"/>
    </row>
    <row r="138" spans="1:11" s="4" customFormat="1" ht="15" customHeight="1">
      <c r="A138" s="20" t="s">
        <v>114</v>
      </c>
      <c r="B138" s="21" t="s">
        <v>362</v>
      </c>
      <c r="C138" s="2" t="s">
        <v>15</v>
      </c>
      <c r="D138" s="3">
        <f>D140+D141+D142+D143</f>
        <v>270.7</v>
      </c>
      <c r="E138" s="2" t="s">
        <v>15</v>
      </c>
      <c r="F138" s="3">
        <f>F140+F141+F142+F143</f>
        <v>0</v>
      </c>
      <c r="G138" s="2" t="s">
        <v>15</v>
      </c>
      <c r="H138" s="3">
        <f>H140+H141+H142+H143</f>
        <v>0</v>
      </c>
      <c r="I138" s="22" t="s">
        <v>265</v>
      </c>
      <c r="J138" s="27"/>
      <c r="K138" s="22" t="s">
        <v>74</v>
      </c>
    </row>
    <row r="139" spans="1:11" s="4" customFormat="1" ht="15" customHeight="1">
      <c r="A139" s="20"/>
      <c r="B139" s="21"/>
      <c r="C139" s="2" t="s">
        <v>8</v>
      </c>
      <c r="D139" s="3"/>
      <c r="E139" s="2" t="s">
        <v>8</v>
      </c>
      <c r="F139" s="3"/>
      <c r="G139" s="2" t="s">
        <v>8</v>
      </c>
      <c r="H139" s="3"/>
      <c r="I139" s="22"/>
      <c r="J139" s="27"/>
      <c r="K139" s="22"/>
    </row>
    <row r="140" spans="1:11" s="4" customFormat="1" ht="15" customHeight="1">
      <c r="A140" s="20"/>
      <c r="B140" s="21"/>
      <c r="C140" s="5" t="s">
        <v>3</v>
      </c>
      <c r="D140" s="3">
        <v>0</v>
      </c>
      <c r="E140" s="5" t="s">
        <v>3</v>
      </c>
      <c r="F140" s="3">
        <v>0</v>
      </c>
      <c r="G140" s="5" t="s">
        <v>3</v>
      </c>
      <c r="H140" s="3">
        <v>0</v>
      </c>
      <c r="I140" s="22"/>
      <c r="J140" s="27"/>
      <c r="K140" s="22"/>
    </row>
    <row r="141" spans="1:11" s="4" customFormat="1" ht="15" customHeight="1">
      <c r="A141" s="20"/>
      <c r="B141" s="21"/>
      <c r="C141" s="5" t="s">
        <v>4</v>
      </c>
      <c r="D141" s="3">
        <v>0</v>
      </c>
      <c r="E141" s="5" t="s">
        <v>4</v>
      </c>
      <c r="F141" s="3">
        <v>0</v>
      </c>
      <c r="G141" s="5" t="s">
        <v>4</v>
      </c>
      <c r="H141" s="3">
        <v>0</v>
      </c>
      <c r="I141" s="22"/>
      <c r="J141" s="27"/>
      <c r="K141" s="22"/>
    </row>
    <row r="142" spans="1:11" s="4" customFormat="1" ht="15" customHeight="1">
      <c r="A142" s="20"/>
      <c r="B142" s="21"/>
      <c r="C142" s="5" t="s">
        <v>5</v>
      </c>
      <c r="D142" s="3">
        <f>270702.84/1000</f>
        <v>270.7</v>
      </c>
      <c r="E142" s="5" t="s">
        <v>5</v>
      </c>
      <c r="F142" s="3">
        <v>0</v>
      </c>
      <c r="G142" s="5" t="s">
        <v>5</v>
      </c>
      <c r="H142" s="3">
        <v>0</v>
      </c>
      <c r="I142" s="22"/>
      <c r="J142" s="27"/>
      <c r="K142" s="22"/>
    </row>
    <row r="143" spans="1:11" s="4" customFormat="1" ht="15" customHeight="1">
      <c r="A143" s="20"/>
      <c r="B143" s="21"/>
      <c r="C143" s="5" t="s">
        <v>6</v>
      </c>
      <c r="D143" s="3">
        <v>0</v>
      </c>
      <c r="E143" s="5" t="s">
        <v>6</v>
      </c>
      <c r="F143" s="3">
        <v>0</v>
      </c>
      <c r="G143" s="5" t="s">
        <v>6</v>
      </c>
      <c r="H143" s="3">
        <v>0</v>
      </c>
      <c r="I143" s="22"/>
      <c r="J143" s="27"/>
      <c r="K143" s="22"/>
    </row>
    <row r="144" spans="1:11" s="4" customFormat="1" ht="15" customHeight="1">
      <c r="A144" s="20" t="s">
        <v>363</v>
      </c>
      <c r="B144" s="21" t="s">
        <v>475</v>
      </c>
      <c r="C144" s="2" t="s">
        <v>15</v>
      </c>
      <c r="D144" s="3">
        <f>D146+D147+D148+D149</f>
        <v>135.53</v>
      </c>
      <c r="E144" s="2" t="s">
        <v>15</v>
      </c>
      <c r="F144" s="3">
        <f>F146+F147+F148+F149</f>
        <v>0</v>
      </c>
      <c r="G144" s="2" t="s">
        <v>15</v>
      </c>
      <c r="H144" s="3">
        <f>H146+H147+H148+H149</f>
        <v>0</v>
      </c>
      <c r="I144" s="22" t="s">
        <v>265</v>
      </c>
      <c r="J144" s="27"/>
      <c r="K144" s="22" t="s">
        <v>74</v>
      </c>
    </row>
    <row r="145" spans="1:11" s="4" customFormat="1" ht="15" customHeight="1">
      <c r="A145" s="20"/>
      <c r="B145" s="21"/>
      <c r="C145" s="2" t="s">
        <v>8</v>
      </c>
      <c r="D145" s="3"/>
      <c r="E145" s="2" t="s">
        <v>8</v>
      </c>
      <c r="F145" s="3"/>
      <c r="G145" s="2" t="s">
        <v>8</v>
      </c>
      <c r="H145" s="3"/>
      <c r="I145" s="22"/>
      <c r="J145" s="27"/>
      <c r="K145" s="22"/>
    </row>
    <row r="146" spans="1:11" s="4" customFormat="1" ht="15" customHeight="1">
      <c r="A146" s="20"/>
      <c r="B146" s="21"/>
      <c r="C146" s="5" t="s">
        <v>3</v>
      </c>
      <c r="D146" s="3">
        <v>0</v>
      </c>
      <c r="E146" s="5" t="s">
        <v>3</v>
      </c>
      <c r="F146" s="3">
        <v>0</v>
      </c>
      <c r="G146" s="5" t="s">
        <v>3</v>
      </c>
      <c r="H146" s="3">
        <v>0</v>
      </c>
      <c r="I146" s="22"/>
      <c r="J146" s="27"/>
      <c r="K146" s="22"/>
    </row>
    <row r="147" spans="1:11" s="4" customFormat="1" ht="15" customHeight="1">
      <c r="A147" s="20"/>
      <c r="B147" s="21"/>
      <c r="C147" s="5" t="s">
        <v>4</v>
      </c>
      <c r="D147" s="3">
        <v>0</v>
      </c>
      <c r="E147" s="5" t="s">
        <v>4</v>
      </c>
      <c r="F147" s="3">
        <v>0</v>
      </c>
      <c r="G147" s="5" t="s">
        <v>4</v>
      </c>
      <c r="H147" s="3">
        <v>0</v>
      </c>
      <c r="I147" s="22"/>
      <c r="J147" s="27"/>
      <c r="K147" s="22"/>
    </row>
    <row r="148" spans="1:11" s="4" customFormat="1" ht="15" customHeight="1">
      <c r="A148" s="20"/>
      <c r="B148" s="21"/>
      <c r="C148" s="5" t="s">
        <v>5</v>
      </c>
      <c r="D148" s="3">
        <f>135528.8/1000</f>
        <v>135.53</v>
      </c>
      <c r="E148" s="5" t="s">
        <v>5</v>
      </c>
      <c r="F148" s="3">
        <v>0</v>
      </c>
      <c r="G148" s="5" t="s">
        <v>5</v>
      </c>
      <c r="H148" s="3">
        <v>0</v>
      </c>
      <c r="I148" s="22"/>
      <c r="J148" s="27"/>
      <c r="K148" s="22"/>
    </row>
    <row r="149" spans="1:11" s="4" customFormat="1" ht="15" customHeight="1">
      <c r="A149" s="20"/>
      <c r="B149" s="21"/>
      <c r="C149" s="5" t="s">
        <v>6</v>
      </c>
      <c r="D149" s="3">
        <v>0</v>
      </c>
      <c r="E149" s="5" t="s">
        <v>6</v>
      </c>
      <c r="F149" s="3">
        <v>0</v>
      </c>
      <c r="G149" s="5" t="s">
        <v>6</v>
      </c>
      <c r="H149" s="3">
        <v>0</v>
      </c>
      <c r="I149" s="22"/>
      <c r="J149" s="27"/>
      <c r="K149" s="22"/>
    </row>
    <row r="150" spans="1:11" s="4" customFormat="1" ht="15" customHeight="1">
      <c r="A150" s="20" t="s">
        <v>364</v>
      </c>
      <c r="B150" s="21" t="s">
        <v>441</v>
      </c>
      <c r="C150" s="2" t="s">
        <v>15</v>
      </c>
      <c r="D150" s="3">
        <f>D152+D153+D154+D155</f>
        <v>1137.3900000000001</v>
      </c>
      <c r="E150" s="2" t="s">
        <v>15</v>
      </c>
      <c r="F150" s="3">
        <f>F152+F153+F154+F155</f>
        <v>0</v>
      </c>
      <c r="G150" s="2" t="s">
        <v>15</v>
      </c>
      <c r="H150" s="3">
        <f>H152+H153+H154+H155</f>
        <v>0</v>
      </c>
      <c r="I150" s="22" t="s">
        <v>265</v>
      </c>
      <c r="J150" s="27"/>
      <c r="K150" s="22" t="s">
        <v>74</v>
      </c>
    </row>
    <row r="151" spans="1:11" s="4" customFormat="1" ht="15" customHeight="1">
      <c r="A151" s="20"/>
      <c r="B151" s="21"/>
      <c r="C151" s="2" t="s">
        <v>8</v>
      </c>
      <c r="D151" s="3"/>
      <c r="E151" s="2" t="s">
        <v>8</v>
      </c>
      <c r="F151" s="3"/>
      <c r="G151" s="2" t="s">
        <v>8</v>
      </c>
      <c r="H151" s="3"/>
      <c r="I151" s="22"/>
      <c r="J151" s="27"/>
      <c r="K151" s="22"/>
    </row>
    <row r="152" spans="1:11" s="4" customFormat="1" ht="15" customHeight="1">
      <c r="A152" s="20"/>
      <c r="B152" s="21"/>
      <c r="C152" s="5" t="s">
        <v>3</v>
      </c>
      <c r="D152" s="3">
        <v>0</v>
      </c>
      <c r="E152" s="5" t="s">
        <v>3</v>
      </c>
      <c r="F152" s="3">
        <v>0</v>
      </c>
      <c r="G152" s="5" t="s">
        <v>3</v>
      </c>
      <c r="H152" s="3">
        <v>0</v>
      </c>
      <c r="I152" s="22"/>
      <c r="J152" s="27"/>
      <c r="K152" s="22"/>
    </row>
    <row r="153" spans="1:11" s="4" customFormat="1" ht="15" customHeight="1">
      <c r="A153" s="20"/>
      <c r="B153" s="21"/>
      <c r="C153" s="5" t="s">
        <v>4</v>
      </c>
      <c r="D153" s="3">
        <v>0</v>
      </c>
      <c r="E153" s="5" t="s">
        <v>4</v>
      </c>
      <c r="F153" s="3">
        <v>0</v>
      </c>
      <c r="G153" s="5" t="s">
        <v>4</v>
      </c>
      <c r="H153" s="3">
        <v>0</v>
      </c>
      <c r="I153" s="22"/>
      <c r="J153" s="27"/>
      <c r="K153" s="22"/>
    </row>
    <row r="154" spans="1:11" s="4" customFormat="1" ht="15" customHeight="1">
      <c r="A154" s="20"/>
      <c r="B154" s="21"/>
      <c r="C154" s="5" t="s">
        <v>5</v>
      </c>
      <c r="D154" s="3">
        <f>1137388/1000</f>
        <v>1137.3900000000001</v>
      </c>
      <c r="E154" s="5" t="s">
        <v>5</v>
      </c>
      <c r="F154" s="3">
        <v>0</v>
      </c>
      <c r="G154" s="5" t="s">
        <v>5</v>
      </c>
      <c r="H154" s="3">
        <v>0</v>
      </c>
      <c r="I154" s="22"/>
      <c r="J154" s="27"/>
      <c r="K154" s="22"/>
    </row>
    <row r="155" spans="1:11" s="4" customFormat="1" ht="15" customHeight="1">
      <c r="A155" s="20"/>
      <c r="B155" s="21"/>
      <c r="C155" s="5" t="s">
        <v>6</v>
      </c>
      <c r="D155" s="3">
        <v>0</v>
      </c>
      <c r="E155" s="5" t="s">
        <v>6</v>
      </c>
      <c r="F155" s="3">
        <v>0</v>
      </c>
      <c r="G155" s="5" t="s">
        <v>6</v>
      </c>
      <c r="H155" s="3">
        <v>0</v>
      </c>
      <c r="I155" s="22"/>
      <c r="J155" s="27"/>
      <c r="K155" s="22"/>
    </row>
    <row r="156" spans="1:11" s="4" customFormat="1" ht="15" customHeight="1">
      <c r="A156" s="20" t="s">
        <v>365</v>
      </c>
      <c r="B156" s="21" t="s">
        <v>442</v>
      </c>
      <c r="C156" s="2" t="s">
        <v>15</v>
      </c>
      <c r="D156" s="3">
        <f>D158+D159+D160+D161</f>
        <v>470.59</v>
      </c>
      <c r="E156" s="2" t="s">
        <v>15</v>
      </c>
      <c r="F156" s="3">
        <f>F158+F159+F160+F161</f>
        <v>0</v>
      </c>
      <c r="G156" s="2" t="s">
        <v>15</v>
      </c>
      <c r="H156" s="3">
        <f>H158+H159+H160+H161</f>
        <v>0</v>
      </c>
      <c r="I156" s="22" t="s">
        <v>265</v>
      </c>
      <c r="J156" s="27"/>
      <c r="K156" s="22" t="s">
        <v>74</v>
      </c>
    </row>
    <row r="157" spans="1:11" s="4" customFormat="1" ht="15" customHeight="1">
      <c r="A157" s="20"/>
      <c r="B157" s="21"/>
      <c r="C157" s="2" t="s">
        <v>8</v>
      </c>
      <c r="D157" s="3"/>
      <c r="E157" s="2" t="s">
        <v>8</v>
      </c>
      <c r="F157" s="3"/>
      <c r="G157" s="2" t="s">
        <v>8</v>
      </c>
      <c r="H157" s="3"/>
      <c r="I157" s="22"/>
      <c r="J157" s="27"/>
      <c r="K157" s="22"/>
    </row>
    <row r="158" spans="1:11" s="4" customFormat="1" ht="15" customHeight="1">
      <c r="A158" s="20"/>
      <c r="B158" s="21"/>
      <c r="C158" s="5" t="s">
        <v>3</v>
      </c>
      <c r="D158" s="3">
        <v>0</v>
      </c>
      <c r="E158" s="5" t="s">
        <v>3</v>
      </c>
      <c r="F158" s="3">
        <v>0</v>
      </c>
      <c r="G158" s="5" t="s">
        <v>3</v>
      </c>
      <c r="H158" s="3">
        <v>0</v>
      </c>
      <c r="I158" s="22"/>
      <c r="J158" s="27"/>
      <c r="K158" s="22"/>
    </row>
    <row r="159" spans="1:11" s="4" customFormat="1" ht="15" customHeight="1">
      <c r="A159" s="20"/>
      <c r="B159" s="21"/>
      <c r="C159" s="5" t="s">
        <v>4</v>
      </c>
      <c r="D159" s="3">
        <v>0</v>
      </c>
      <c r="E159" s="5" t="s">
        <v>4</v>
      </c>
      <c r="F159" s="3">
        <v>0</v>
      </c>
      <c r="G159" s="5" t="s">
        <v>4</v>
      </c>
      <c r="H159" s="3">
        <v>0</v>
      </c>
      <c r="I159" s="22"/>
      <c r="J159" s="27"/>
      <c r="K159" s="22"/>
    </row>
    <row r="160" spans="1:11" s="4" customFormat="1" ht="15" customHeight="1">
      <c r="A160" s="20"/>
      <c r="B160" s="21"/>
      <c r="C160" s="5" t="s">
        <v>5</v>
      </c>
      <c r="D160" s="3">
        <f>470589.77/1000</f>
        <v>470.59</v>
      </c>
      <c r="E160" s="5" t="s">
        <v>5</v>
      </c>
      <c r="F160" s="3">
        <v>0</v>
      </c>
      <c r="G160" s="5" t="s">
        <v>5</v>
      </c>
      <c r="H160" s="3">
        <v>0</v>
      </c>
      <c r="I160" s="22"/>
      <c r="J160" s="27"/>
      <c r="K160" s="22"/>
    </row>
    <row r="161" spans="1:11" s="4" customFormat="1" ht="15" customHeight="1">
      <c r="A161" s="20"/>
      <c r="B161" s="21"/>
      <c r="C161" s="5" t="s">
        <v>6</v>
      </c>
      <c r="D161" s="3">
        <v>0</v>
      </c>
      <c r="E161" s="5" t="s">
        <v>6</v>
      </c>
      <c r="F161" s="3">
        <v>0</v>
      </c>
      <c r="G161" s="5" t="s">
        <v>6</v>
      </c>
      <c r="H161" s="3">
        <v>0</v>
      </c>
      <c r="I161" s="22"/>
      <c r="J161" s="27"/>
      <c r="K161" s="22"/>
    </row>
    <row r="162" spans="1:11" s="4" customFormat="1" ht="15" customHeight="1">
      <c r="A162" s="20" t="s">
        <v>366</v>
      </c>
      <c r="B162" s="21" t="s">
        <v>537</v>
      </c>
      <c r="C162" s="2" t="s">
        <v>15</v>
      </c>
      <c r="D162" s="3">
        <f>D164+D165+D166+D167</f>
        <v>135.44999999999999</v>
      </c>
      <c r="E162" s="2" t="s">
        <v>15</v>
      </c>
      <c r="F162" s="3">
        <f>F164+F165+F166+F167</f>
        <v>0</v>
      </c>
      <c r="G162" s="2" t="s">
        <v>15</v>
      </c>
      <c r="H162" s="3">
        <f>H164+H165+H166+H167</f>
        <v>0</v>
      </c>
      <c r="I162" s="22" t="s">
        <v>265</v>
      </c>
      <c r="J162" s="27"/>
      <c r="K162" s="22" t="s">
        <v>74</v>
      </c>
    </row>
    <row r="163" spans="1:11" s="4" customFormat="1" ht="15" customHeight="1">
      <c r="A163" s="20"/>
      <c r="B163" s="21"/>
      <c r="C163" s="2" t="s">
        <v>8</v>
      </c>
      <c r="D163" s="3"/>
      <c r="E163" s="2" t="s">
        <v>8</v>
      </c>
      <c r="F163" s="3"/>
      <c r="G163" s="2" t="s">
        <v>8</v>
      </c>
      <c r="H163" s="3"/>
      <c r="I163" s="22"/>
      <c r="J163" s="27"/>
      <c r="K163" s="22"/>
    </row>
    <row r="164" spans="1:11" s="4" customFormat="1" ht="15" customHeight="1">
      <c r="A164" s="20"/>
      <c r="B164" s="21"/>
      <c r="C164" s="5" t="s">
        <v>3</v>
      </c>
      <c r="D164" s="3">
        <v>0</v>
      </c>
      <c r="E164" s="5" t="s">
        <v>3</v>
      </c>
      <c r="F164" s="3">
        <v>0</v>
      </c>
      <c r="G164" s="5" t="s">
        <v>3</v>
      </c>
      <c r="H164" s="3">
        <v>0</v>
      </c>
      <c r="I164" s="22"/>
      <c r="J164" s="27"/>
      <c r="K164" s="22"/>
    </row>
    <row r="165" spans="1:11" s="4" customFormat="1" ht="15" customHeight="1">
      <c r="A165" s="20"/>
      <c r="B165" s="21"/>
      <c r="C165" s="5" t="s">
        <v>4</v>
      </c>
      <c r="D165" s="3">
        <v>0</v>
      </c>
      <c r="E165" s="5" t="s">
        <v>4</v>
      </c>
      <c r="F165" s="3">
        <v>0</v>
      </c>
      <c r="G165" s="5" t="s">
        <v>4</v>
      </c>
      <c r="H165" s="3">
        <v>0</v>
      </c>
      <c r="I165" s="22"/>
      <c r="J165" s="27"/>
      <c r="K165" s="22"/>
    </row>
    <row r="166" spans="1:11" s="4" customFormat="1" ht="15" customHeight="1">
      <c r="A166" s="20"/>
      <c r="B166" s="21"/>
      <c r="C166" s="5" t="s">
        <v>5</v>
      </c>
      <c r="D166" s="3">
        <f>135446.3/1000</f>
        <v>135.44999999999999</v>
      </c>
      <c r="E166" s="5" t="s">
        <v>5</v>
      </c>
      <c r="F166" s="3">
        <v>0</v>
      </c>
      <c r="G166" s="5" t="s">
        <v>5</v>
      </c>
      <c r="H166" s="3">
        <v>0</v>
      </c>
      <c r="I166" s="22"/>
      <c r="J166" s="27"/>
      <c r="K166" s="22"/>
    </row>
    <row r="167" spans="1:11" s="4" customFormat="1" ht="15" customHeight="1">
      <c r="A167" s="20"/>
      <c r="B167" s="21"/>
      <c r="C167" s="5" t="s">
        <v>6</v>
      </c>
      <c r="D167" s="3">
        <v>0</v>
      </c>
      <c r="E167" s="5" t="s">
        <v>6</v>
      </c>
      <c r="F167" s="3">
        <v>0</v>
      </c>
      <c r="G167" s="5" t="s">
        <v>6</v>
      </c>
      <c r="H167" s="3">
        <v>0</v>
      </c>
      <c r="I167" s="22"/>
      <c r="J167" s="27"/>
      <c r="K167" s="22"/>
    </row>
    <row r="168" spans="1:11" s="4" customFormat="1" ht="15" customHeight="1">
      <c r="A168" s="20" t="s">
        <v>540</v>
      </c>
      <c r="B168" s="21" t="s">
        <v>538</v>
      </c>
      <c r="C168" s="2" t="s">
        <v>15</v>
      </c>
      <c r="D168" s="3">
        <f>D170+D171+D172+D173</f>
        <v>564.77</v>
      </c>
      <c r="E168" s="2" t="s">
        <v>15</v>
      </c>
      <c r="F168" s="3">
        <f>F170+F171+F172+F173</f>
        <v>0</v>
      </c>
      <c r="G168" s="2" t="s">
        <v>15</v>
      </c>
      <c r="H168" s="3">
        <f>H170+H171+H172+H173</f>
        <v>0</v>
      </c>
      <c r="I168" s="22" t="s">
        <v>265</v>
      </c>
      <c r="J168" s="27"/>
      <c r="K168" s="22" t="s">
        <v>74</v>
      </c>
    </row>
    <row r="169" spans="1:11" s="4" customFormat="1" ht="15" customHeight="1">
      <c r="A169" s="20"/>
      <c r="B169" s="21"/>
      <c r="C169" s="2" t="s">
        <v>8</v>
      </c>
      <c r="D169" s="3"/>
      <c r="E169" s="2" t="s">
        <v>8</v>
      </c>
      <c r="F169" s="3"/>
      <c r="G169" s="2" t="s">
        <v>8</v>
      </c>
      <c r="H169" s="3"/>
      <c r="I169" s="22"/>
      <c r="J169" s="27"/>
      <c r="K169" s="22"/>
    </row>
    <row r="170" spans="1:11" s="4" customFormat="1" ht="15" customHeight="1">
      <c r="A170" s="20"/>
      <c r="B170" s="21"/>
      <c r="C170" s="5" t="s">
        <v>3</v>
      </c>
      <c r="D170" s="3">
        <v>0</v>
      </c>
      <c r="E170" s="5" t="s">
        <v>3</v>
      </c>
      <c r="F170" s="3">
        <v>0</v>
      </c>
      <c r="G170" s="5" t="s">
        <v>3</v>
      </c>
      <c r="H170" s="3">
        <v>0</v>
      </c>
      <c r="I170" s="22"/>
      <c r="J170" s="27"/>
      <c r="K170" s="22"/>
    </row>
    <row r="171" spans="1:11" s="4" customFormat="1" ht="15" customHeight="1">
      <c r="A171" s="20"/>
      <c r="B171" s="21"/>
      <c r="C171" s="5" t="s">
        <v>4</v>
      </c>
      <c r="D171" s="3">
        <v>0</v>
      </c>
      <c r="E171" s="5" t="s">
        <v>4</v>
      </c>
      <c r="F171" s="3">
        <v>0</v>
      </c>
      <c r="G171" s="5" t="s">
        <v>4</v>
      </c>
      <c r="H171" s="3">
        <v>0</v>
      </c>
      <c r="I171" s="22"/>
      <c r="J171" s="27"/>
      <c r="K171" s="22"/>
    </row>
    <row r="172" spans="1:11" s="4" customFormat="1" ht="15" customHeight="1">
      <c r="A172" s="20"/>
      <c r="B172" s="21"/>
      <c r="C172" s="5" t="s">
        <v>5</v>
      </c>
      <c r="D172" s="3">
        <f>564765.91/1000</f>
        <v>564.77</v>
      </c>
      <c r="E172" s="5" t="s">
        <v>5</v>
      </c>
      <c r="F172" s="3">
        <v>0</v>
      </c>
      <c r="G172" s="5" t="s">
        <v>5</v>
      </c>
      <c r="H172" s="3">
        <v>0</v>
      </c>
      <c r="I172" s="22"/>
      <c r="J172" s="27"/>
      <c r="K172" s="22"/>
    </row>
    <row r="173" spans="1:11" s="4" customFormat="1" ht="15" customHeight="1">
      <c r="A173" s="20"/>
      <c r="B173" s="21"/>
      <c r="C173" s="5" t="s">
        <v>6</v>
      </c>
      <c r="D173" s="3">
        <v>0</v>
      </c>
      <c r="E173" s="5" t="s">
        <v>6</v>
      </c>
      <c r="F173" s="3">
        <v>0</v>
      </c>
      <c r="G173" s="5" t="s">
        <v>6</v>
      </c>
      <c r="H173" s="3">
        <v>0</v>
      </c>
      <c r="I173" s="22"/>
      <c r="J173" s="27"/>
      <c r="K173" s="22"/>
    </row>
    <row r="174" spans="1:11" s="4" customFormat="1" ht="15" customHeight="1">
      <c r="A174" s="20" t="s">
        <v>541</v>
      </c>
      <c r="B174" s="21" t="s">
        <v>539</v>
      </c>
      <c r="C174" s="2" t="s">
        <v>15</v>
      </c>
      <c r="D174" s="3">
        <f>D176+D177+D178+D179</f>
        <v>430.34</v>
      </c>
      <c r="E174" s="2" t="s">
        <v>15</v>
      </c>
      <c r="F174" s="3">
        <f>F176+F177+F178+F179</f>
        <v>0</v>
      </c>
      <c r="G174" s="2" t="s">
        <v>15</v>
      </c>
      <c r="H174" s="3">
        <f>H176+H177+H178+H179</f>
        <v>0</v>
      </c>
      <c r="I174" s="22" t="s">
        <v>265</v>
      </c>
      <c r="J174" s="27"/>
      <c r="K174" s="22" t="s">
        <v>74</v>
      </c>
    </row>
    <row r="175" spans="1:11" s="4" customFormat="1" ht="15" customHeight="1">
      <c r="A175" s="20"/>
      <c r="B175" s="21"/>
      <c r="C175" s="2" t="s">
        <v>8</v>
      </c>
      <c r="D175" s="3"/>
      <c r="E175" s="2" t="s">
        <v>8</v>
      </c>
      <c r="F175" s="3"/>
      <c r="G175" s="2" t="s">
        <v>8</v>
      </c>
      <c r="H175" s="3"/>
      <c r="I175" s="22"/>
      <c r="J175" s="27"/>
      <c r="K175" s="22"/>
    </row>
    <row r="176" spans="1:11" s="4" customFormat="1" ht="15" customHeight="1">
      <c r="A176" s="20"/>
      <c r="B176" s="21"/>
      <c r="C176" s="5" t="s">
        <v>3</v>
      </c>
      <c r="D176" s="3">
        <v>0</v>
      </c>
      <c r="E176" s="5" t="s">
        <v>3</v>
      </c>
      <c r="F176" s="3">
        <v>0</v>
      </c>
      <c r="G176" s="5" t="s">
        <v>3</v>
      </c>
      <c r="H176" s="3">
        <v>0</v>
      </c>
      <c r="I176" s="22"/>
      <c r="J176" s="27"/>
      <c r="K176" s="22"/>
    </row>
    <row r="177" spans="1:11" s="4" customFormat="1" ht="15" customHeight="1">
      <c r="A177" s="20"/>
      <c r="B177" s="21"/>
      <c r="C177" s="5" t="s">
        <v>4</v>
      </c>
      <c r="D177" s="3">
        <v>0</v>
      </c>
      <c r="E177" s="5" t="s">
        <v>4</v>
      </c>
      <c r="F177" s="3">
        <v>0</v>
      </c>
      <c r="G177" s="5" t="s">
        <v>4</v>
      </c>
      <c r="H177" s="3">
        <v>0</v>
      </c>
      <c r="I177" s="22"/>
      <c r="J177" s="27"/>
      <c r="K177" s="22"/>
    </row>
    <row r="178" spans="1:11" s="4" customFormat="1" ht="15" customHeight="1">
      <c r="A178" s="20"/>
      <c r="B178" s="21"/>
      <c r="C178" s="5" t="s">
        <v>5</v>
      </c>
      <c r="D178" s="3">
        <f>430337.68/1000</f>
        <v>430.34</v>
      </c>
      <c r="E178" s="5" t="s">
        <v>5</v>
      </c>
      <c r="F178" s="3">
        <v>0</v>
      </c>
      <c r="G178" s="5" t="s">
        <v>5</v>
      </c>
      <c r="H178" s="3">
        <v>0</v>
      </c>
      <c r="I178" s="22"/>
      <c r="J178" s="27"/>
      <c r="K178" s="22"/>
    </row>
    <row r="179" spans="1:11" s="4" customFormat="1" ht="15" customHeight="1">
      <c r="A179" s="20"/>
      <c r="B179" s="21"/>
      <c r="C179" s="5" t="s">
        <v>6</v>
      </c>
      <c r="D179" s="3">
        <v>0</v>
      </c>
      <c r="E179" s="5" t="s">
        <v>6</v>
      </c>
      <c r="F179" s="3">
        <v>0</v>
      </c>
      <c r="G179" s="5" t="s">
        <v>6</v>
      </c>
      <c r="H179" s="3">
        <v>0</v>
      </c>
      <c r="I179" s="22"/>
      <c r="J179" s="27"/>
      <c r="K179" s="22"/>
    </row>
    <row r="180" spans="1:11" s="4" customFormat="1" ht="15" customHeight="1">
      <c r="A180" s="20" t="s">
        <v>542</v>
      </c>
      <c r="B180" s="21" t="s">
        <v>100</v>
      </c>
      <c r="C180" s="2" t="s">
        <v>15</v>
      </c>
      <c r="D180" s="3">
        <f>D182+D183+D184+D185</f>
        <v>9.25</v>
      </c>
      <c r="E180" s="2" t="s">
        <v>15</v>
      </c>
      <c r="F180" s="3">
        <f>F182+F183+F184+F185</f>
        <v>1201.5999999999999</v>
      </c>
      <c r="G180" s="2" t="s">
        <v>15</v>
      </c>
      <c r="H180" s="3">
        <f>H182+H183+H184+H185</f>
        <v>0</v>
      </c>
      <c r="I180" s="22" t="s">
        <v>354</v>
      </c>
      <c r="J180" s="27"/>
      <c r="K180" s="22" t="s">
        <v>74</v>
      </c>
    </row>
    <row r="181" spans="1:11" s="4" customFormat="1" ht="15" customHeight="1">
      <c r="A181" s="20"/>
      <c r="B181" s="21"/>
      <c r="C181" s="2" t="s">
        <v>8</v>
      </c>
      <c r="D181" s="3"/>
      <c r="E181" s="2" t="s">
        <v>8</v>
      </c>
      <c r="F181" s="3"/>
      <c r="G181" s="2" t="s">
        <v>8</v>
      </c>
      <c r="H181" s="3"/>
      <c r="I181" s="22"/>
      <c r="J181" s="27"/>
      <c r="K181" s="22"/>
    </row>
    <row r="182" spans="1:11" s="4" customFormat="1" ht="15" customHeight="1">
      <c r="A182" s="20"/>
      <c r="B182" s="21"/>
      <c r="C182" s="5" t="s">
        <v>3</v>
      </c>
      <c r="D182" s="3">
        <v>0</v>
      </c>
      <c r="E182" s="5" t="s">
        <v>3</v>
      </c>
      <c r="F182" s="3">
        <v>0</v>
      </c>
      <c r="G182" s="5" t="s">
        <v>3</v>
      </c>
      <c r="H182" s="3">
        <v>0</v>
      </c>
      <c r="I182" s="22"/>
      <c r="J182" s="27"/>
      <c r="K182" s="22"/>
    </row>
    <row r="183" spans="1:11" s="4" customFormat="1" ht="15" customHeight="1">
      <c r="A183" s="20"/>
      <c r="B183" s="21"/>
      <c r="C183" s="5" t="s">
        <v>4</v>
      </c>
      <c r="D183" s="3">
        <v>0</v>
      </c>
      <c r="E183" s="5" t="s">
        <v>4</v>
      </c>
      <c r="F183" s="3">
        <v>0</v>
      </c>
      <c r="G183" s="5" t="s">
        <v>4</v>
      </c>
      <c r="H183" s="3">
        <v>0</v>
      </c>
      <c r="I183" s="22"/>
      <c r="J183" s="27"/>
      <c r="K183" s="22"/>
    </row>
    <row r="184" spans="1:11" s="4" customFormat="1" ht="15" customHeight="1">
      <c r="A184" s="20"/>
      <c r="B184" s="21"/>
      <c r="C184" s="5" t="s">
        <v>5</v>
      </c>
      <c r="D184" s="3">
        <f>9249.51/1000</f>
        <v>9.25</v>
      </c>
      <c r="E184" s="5" t="s">
        <v>5</v>
      </c>
      <c r="F184" s="3">
        <v>1201.5999999999999</v>
      </c>
      <c r="G184" s="5" t="s">
        <v>5</v>
      </c>
      <c r="H184" s="3">
        <v>0</v>
      </c>
      <c r="I184" s="22"/>
      <c r="J184" s="27"/>
      <c r="K184" s="22"/>
    </row>
    <row r="185" spans="1:11" s="4" customFormat="1" ht="15" customHeight="1">
      <c r="A185" s="20"/>
      <c r="B185" s="21"/>
      <c r="C185" s="5" t="s">
        <v>6</v>
      </c>
      <c r="D185" s="3">
        <v>0</v>
      </c>
      <c r="E185" s="5" t="s">
        <v>6</v>
      </c>
      <c r="F185" s="3">
        <v>0</v>
      </c>
      <c r="G185" s="5" t="s">
        <v>6</v>
      </c>
      <c r="H185" s="3">
        <v>0</v>
      </c>
      <c r="I185" s="22"/>
      <c r="J185" s="27"/>
      <c r="K185" s="22"/>
    </row>
    <row r="186" spans="1:11" s="4" customFormat="1" ht="15" customHeight="1">
      <c r="A186" s="20" t="s">
        <v>95</v>
      </c>
      <c r="B186" s="21" t="s">
        <v>29</v>
      </c>
      <c r="C186" s="2" t="s">
        <v>15</v>
      </c>
      <c r="D186" s="3">
        <f>D188+D189+D190+D191</f>
        <v>2223.34</v>
      </c>
      <c r="E186" s="2" t="s">
        <v>15</v>
      </c>
      <c r="F186" s="3">
        <f>F188+F189+F190+F191</f>
        <v>0</v>
      </c>
      <c r="G186" s="2" t="s">
        <v>15</v>
      </c>
      <c r="H186" s="3">
        <f>H188+H189+H190+H191</f>
        <v>0</v>
      </c>
      <c r="I186" s="22" t="s">
        <v>356</v>
      </c>
      <c r="J186" s="27"/>
      <c r="K186" s="22" t="s">
        <v>74</v>
      </c>
    </row>
    <row r="187" spans="1:11" s="4" customFormat="1" ht="15" customHeight="1">
      <c r="A187" s="20"/>
      <c r="B187" s="21"/>
      <c r="C187" s="2" t="s">
        <v>8</v>
      </c>
      <c r="D187" s="3"/>
      <c r="E187" s="2" t="s">
        <v>8</v>
      </c>
      <c r="F187" s="3"/>
      <c r="G187" s="2" t="s">
        <v>8</v>
      </c>
      <c r="H187" s="3"/>
      <c r="I187" s="22"/>
      <c r="J187" s="27"/>
      <c r="K187" s="22"/>
    </row>
    <row r="188" spans="1:11" s="4" customFormat="1" ht="15" customHeight="1">
      <c r="A188" s="20"/>
      <c r="B188" s="21"/>
      <c r="C188" s="5" t="s">
        <v>3</v>
      </c>
      <c r="D188" s="3">
        <v>0</v>
      </c>
      <c r="E188" s="5" t="s">
        <v>3</v>
      </c>
      <c r="F188" s="3">
        <v>0</v>
      </c>
      <c r="G188" s="5" t="s">
        <v>3</v>
      </c>
      <c r="H188" s="3">
        <v>0</v>
      </c>
      <c r="I188" s="22"/>
      <c r="J188" s="27"/>
      <c r="K188" s="22"/>
    </row>
    <row r="189" spans="1:11" s="4" customFormat="1" ht="15" customHeight="1">
      <c r="A189" s="20"/>
      <c r="B189" s="21"/>
      <c r="C189" s="5" t="s">
        <v>4</v>
      </c>
      <c r="D189" s="3">
        <v>0</v>
      </c>
      <c r="E189" s="5" t="s">
        <v>4</v>
      </c>
      <c r="F189" s="3">
        <v>0</v>
      </c>
      <c r="G189" s="5" t="s">
        <v>4</v>
      </c>
      <c r="H189" s="3">
        <v>0</v>
      </c>
      <c r="I189" s="22"/>
      <c r="J189" s="27"/>
      <c r="K189" s="22"/>
    </row>
    <row r="190" spans="1:11" s="4" customFormat="1" ht="15" customHeight="1">
      <c r="A190" s="20"/>
      <c r="B190" s="21"/>
      <c r="C190" s="5" t="s">
        <v>5</v>
      </c>
      <c r="D190" s="3">
        <v>2223.34</v>
      </c>
      <c r="E190" s="5" t="s">
        <v>5</v>
      </c>
      <c r="F190" s="3">
        <v>0</v>
      </c>
      <c r="G190" s="5" t="s">
        <v>5</v>
      </c>
      <c r="H190" s="3">
        <v>0</v>
      </c>
      <c r="I190" s="22"/>
      <c r="J190" s="27"/>
      <c r="K190" s="22"/>
    </row>
    <row r="191" spans="1:11" s="4" customFormat="1" ht="15" customHeight="1">
      <c r="A191" s="20"/>
      <c r="B191" s="21"/>
      <c r="C191" s="5" t="s">
        <v>6</v>
      </c>
      <c r="D191" s="3">
        <v>0</v>
      </c>
      <c r="E191" s="5" t="s">
        <v>6</v>
      </c>
      <c r="F191" s="3">
        <v>0</v>
      </c>
      <c r="G191" s="5" t="s">
        <v>6</v>
      </c>
      <c r="H191" s="3">
        <v>0</v>
      </c>
      <c r="I191" s="22"/>
      <c r="J191" s="27"/>
      <c r="K191" s="22"/>
    </row>
    <row r="192" spans="1:11" s="4" customFormat="1" ht="15" customHeight="1">
      <c r="A192" s="20" t="s">
        <v>215</v>
      </c>
      <c r="B192" s="35" t="s">
        <v>264</v>
      </c>
      <c r="C192" s="2" t="s">
        <v>15</v>
      </c>
      <c r="D192" s="3">
        <f>D198+D204</f>
        <v>1500</v>
      </c>
      <c r="E192" s="2" t="s">
        <v>15</v>
      </c>
      <c r="F192" s="3">
        <f>F198+F204</f>
        <v>0</v>
      </c>
      <c r="G192" s="2" t="s">
        <v>15</v>
      </c>
      <c r="H192" s="3">
        <f>H198+H204</f>
        <v>0</v>
      </c>
      <c r="I192" s="22" t="s">
        <v>356</v>
      </c>
      <c r="J192" s="27"/>
      <c r="K192" s="22" t="s">
        <v>74</v>
      </c>
    </row>
    <row r="193" spans="1:11" s="4" customFormat="1" ht="15" customHeight="1">
      <c r="A193" s="20"/>
      <c r="B193" s="36"/>
      <c r="C193" s="2" t="s">
        <v>8</v>
      </c>
      <c r="D193" s="3"/>
      <c r="E193" s="2" t="s">
        <v>8</v>
      </c>
      <c r="F193" s="3"/>
      <c r="G193" s="2" t="s">
        <v>8</v>
      </c>
      <c r="H193" s="3"/>
      <c r="I193" s="22"/>
      <c r="J193" s="27"/>
      <c r="K193" s="22"/>
    </row>
    <row r="194" spans="1:11" s="4" customFormat="1" ht="15" customHeight="1">
      <c r="A194" s="20"/>
      <c r="B194" s="36"/>
      <c r="C194" s="5" t="s">
        <v>3</v>
      </c>
      <c r="D194" s="3">
        <f t="shared" ref="D194:D197" si="14">D200+D206</f>
        <v>0</v>
      </c>
      <c r="E194" s="5" t="s">
        <v>3</v>
      </c>
      <c r="F194" s="3">
        <f t="shared" ref="F194:F197" si="15">F200+F206</f>
        <v>0</v>
      </c>
      <c r="G194" s="5" t="s">
        <v>3</v>
      </c>
      <c r="H194" s="3">
        <f t="shared" ref="H194:H197" si="16">H200+H206</f>
        <v>0</v>
      </c>
      <c r="I194" s="22"/>
      <c r="J194" s="27"/>
      <c r="K194" s="22"/>
    </row>
    <row r="195" spans="1:11" s="4" customFormat="1" ht="15" customHeight="1">
      <c r="A195" s="20"/>
      <c r="B195" s="36"/>
      <c r="C195" s="5" t="s">
        <v>4</v>
      </c>
      <c r="D195" s="3">
        <f t="shared" si="14"/>
        <v>1485</v>
      </c>
      <c r="E195" s="5" t="s">
        <v>4</v>
      </c>
      <c r="F195" s="3">
        <f t="shared" si="15"/>
        <v>0</v>
      </c>
      <c r="G195" s="5" t="s">
        <v>4</v>
      </c>
      <c r="H195" s="3">
        <f t="shared" si="16"/>
        <v>0</v>
      </c>
      <c r="I195" s="22"/>
      <c r="J195" s="27"/>
      <c r="K195" s="22"/>
    </row>
    <row r="196" spans="1:11" s="4" customFormat="1" ht="15" customHeight="1">
      <c r="A196" s="20"/>
      <c r="B196" s="36"/>
      <c r="C196" s="5" t="s">
        <v>5</v>
      </c>
      <c r="D196" s="3">
        <f t="shared" si="14"/>
        <v>15</v>
      </c>
      <c r="E196" s="5" t="s">
        <v>5</v>
      </c>
      <c r="F196" s="3">
        <f t="shared" si="15"/>
        <v>0</v>
      </c>
      <c r="G196" s="5" t="s">
        <v>5</v>
      </c>
      <c r="H196" s="3">
        <f t="shared" si="16"/>
        <v>0</v>
      </c>
      <c r="I196" s="22"/>
      <c r="J196" s="27"/>
      <c r="K196" s="22"/>
    </row>
    <row r="197" spans="1:11" s="4" customFormat="1" ht="15" customHeight="1">
      <c r="A197" s="20"/>
      <c r="B197" s="37"/>
      <c r="C197" s="5" t="s">
        <v>6</v>
      </c>
      <c r="D197" s="3">
        <f t="shared" si="14"/>
        <v>0</v>
      </c>
      <c r="E197" s="5" t="s">
        <v>6</v>
      </c>
      <c r="F197" s="3">
        <f t="shared" si="15"/>
        <v>0</v>
      </c>
      <c r="G197" s="5" t="s">
        <v>6</v>
      </c>
      <c r="H197" s="3">
        <f t="shared" si="16"/>
        <v>0</v>
      </c>
      <c r="I197" s="22"/>
      <c r="J197" s="27"/>
      <c r="K197" s="22"/>
    </row>
    <row r="198" spans="1:11" s="4" customFormat="1" ht="15" customHeight="1">
      <c r="A198" s="20" t="s">
        <v>367</v>
      </c>
      <c r="B198" s="21" t="s">
        <v>369</v>
      </c>
      <c r="C198" s="2" t="s">
        <v>15</v>
      </c>
      <c r="D198" s="3">
        <f>D200+D201+D202+D203</f>
        <v>1500</v>
      </c>
      <c r="E198" s="2" t="s">
        <v>15</v>
      </c>
      <c r="F198" s="3">
        <f>F200+F201+F202+F203</f>
        <v>0</v>
      </c>
      <c r="G198" s="2" t="s">
        <v>15</v>
      </c>
      <c r="H198" s="3">
        <f>H200+H201+H202+H203</f>
        <v>0</v>
      </c>
      <c r="I198" s="22" t="s">
        <v>265</v>
      </c>
      <c r="J198" s="27"/>
      <c r="K198" s="22" t="s">
        <v>74</v>
      </c>
    </row>
    <row r="199" spans="1:11" s="4" customFormat="1" ht="15" customHeight="1">
      <c r="A199" s="20"/>
      <c r="B199" s="21"/>
      <c r="C199" s="2" t="s">
        <v>8</v>
      </c>
      <c r="D199" s="3"/>
      <c r="E199" s="2" t="s">
        <v>8</v>
      </c>
      <c r="F199" s="3"/>
      <c r="G199" s="2" t="s">
        <v>8</v>
      </c>
      <c r="H199" s="3"/>
      <c r="I199" s="22"/>
      <c r="J199" s="27"/>
      <c r="K199" s="22"/>
    </row>
    <row r="200" spans="1:11" s="4" customFormat="1" ht="15" customHeight="1">
      <c r="A200" s="20"/>
      <c r="B200" s="21"/>
      <c r="C200" s="5" t="s">
        <v>3</v>
      </c>
      <c r="D200" s="3">
        <v>0</v>
      </c>
      <c r="E200" s="5" t="s">
        <v>3</v>
      </c>
      <c r="F200" s="3">
        <v>0</v>
      </c>
      <c r="G200" s="5" t="s">
        <v>3</v>
      </c>
      <c r="H200" s="3">
        <v>0</v>
      </c>
      <c r="I200" s="22"/>
      <c r="J200" s="27"/>
      <c r="K200" s="22"/>
    </row>
    <row r="201" spans="1:11" s="4" customFormat="1" ht="15" customHeight="1">
      <c r="A201" s="20"/>
      <c r="B201" s="21"/>
      <c r="C201" s="5" t="s">
        <v>4</v>
      </c>
      <c r="D201" s="3">
        <v>1485</v>
      </c>
      <c r="E201" s="5" t="s">
        <v>4</v>
      </c>
      <c r="F201" s="3">
        <v>0</v>
      </c>
      <c r="G201" s="5" t="s">
        <v>4</v>
      </c>
      <c r="H201" s="3">
        <v>0</v>
      </c>
      <c r="I201" s="22"/>
      <c r="J201" s="27"/>
      <c r="K201" s="22"/>
    </row>
    <row r="202" spans="1:11" s="4" customFormat="1" ht="15" customHeight="1">
      <c r="A202" s="20"/>
      <c r="B202" s="21"/>
      <c r="C202" s="5" t="s">
        <v>5</v>
      </c>
      <c r="D202" s="3">
        <f>15000/1000</f>
        <v>15</v>
      </c>
      <c r="E202" s="5" t="s">
        <v>5</v>
      </c>
      <c r="F202" s="3">
        <v>0</v>
      </c>
      <c r="G202" s="5" t="s">
        <v>5</v>
      </c>
      <c r="H202" s="3">
        <v>0</v>
      </c>
      <c r="I202" s="22"/>
      <c r="J202" s="27"/>
      <c r="K202" s="22"/>
    </row>
    <row r="203" spans="1:11" s="4" customFormat="1" ht="15" customHeight="1">
      <c r="A203" s="20"/>
      <c r="B203" s="21"/>
      <c r="C203" s="5" t="s">
        <v>6</v>
      </c>
      <c r="D203" s="3">
        <v>0</v>
      </c>
      <c r="E203" s="5" t="s">
        <v>6</v>
      </c>
      <c r="F203" s="3">
        <v>0</v>
      </c>
      <c r="G203" s="5" t="s">
        <v>6</v>
      </c>
      <c r="H203" s="3">
        <v>0</v>
      </c>
      <c r="I203" s="22"/>
      <c r="J203" s="27"/>
      <c r="K203" s="22"/>
    </row>
    <row r="204" spans="1:11" s="4" customFormat="1" ht="15" customHeight="1">
      <c r="A204" s="20" t="s">
        <v>368</v>
      </c>
      <c r="B204" s="21" t="s">
        <v>100</v>
      </c>
      <c r="C204" s="2" t="s">
        <v>15</v>
      </c>
      <c r="D204" s="3">
        <f>D206+D207+D208+D209</f>
        <v>0</v>
      </c>
      <c r="E204" s="2" t="s">
        <v>15</v>
      </c>
      <c r="F204" s="3">
        <f>F206+F207+F208+F209</f>
        <v>0</v>
      </c>
      <c r="G204" s="2" t="s">
        <v>15</v>
      </c>
      <c r="H204" s="3">
        <f>H206+H207+H208+H209</f>
        <v>0</v>
      </c>
      <c r="I204" s="22" t="s">
        <v>354</v>
      </c>
      <c r="J204" s="27"/>
      <c r="K204" s="22" t="s">
        <v>74</v>
      </c>
    </row>
    <row r="205" spans="1:11" s="4" customFormat="1" ht="15" customHeight="1">
      <c r="A205" s="20"/>
      <c r="B205" s="21"/>
      <c r="C205" s="2" t="s">
        <v>8</v>
      </c>
      <c r="D205" s="3"/>
      <c r="E205" s="2" t="s">
        <v>8</v>
      </c>
      <c r="F205" s="3"/>
      <c r="G205" s="2" t="s">
        <v>8</v>
      </c>
      <c r="H205" s="3"/>
      <c r="I205" s="22"/>
      <c r="J205" s="27"/>
      <c r="K205" s="22"/>
    </row>
    <row r="206" spans="1:11" s="4" customFormat="1" ht="15" customHeight="1">
      <c r="A206" s="20"/>
      <c r="B206" s="21"/>
      <c r="C206" s="5" t="s">
        <v>3</v>
      </c>
      <c r="D206" s="3">
        <v>0</v>
      </c>
      <c r="E206" s="5" t="s">
        <v>3</v>
      </c>
      <c r="F206" s="3">
        <v>0</v>
      </c>
      <c r="G206" s="5" t="s">
        <v>3</v>
      </c>
      <c r="H206" s="3">
        <v>0</v>
      </c>
      <c r="I206" s="22"/>
      <c r="J206" s="27"/>
      <c r="K206" s="22"/>
    </row>
    <row r="207" spans="1:11" s="4" customFormat="1" ht="15" customHeight="1">
      <c r="A207" s="20"/>
      <c r="B207" s="21"/>
      <c r="C207" s="5" t="s">
        <v>4</v>
      </c>
      <c r="D207" s="3">
        <v>0</v>
      </c>
      <c r="E207" s="5" t="s">
        <v>4</v>
      </c>
      <c r="F207" s="3">
        <v>0</v>
      </c>
      <c r="G207" s="5" t="s">
        <v>4</v>
      </c>
      <c r="H207" s="3">
        <v>0</v>
      </c>
      <c r="I207" s="22"/>
      <c r="J207" s="27"/>
      <c r="K207" s="22"/>
    </row>
    <row r="208" spans="1:11" s="4" customFormat="1" ht="15" customHeight="1">
      <c r="A208" s="20"/>
      <c r="B208" s="21"/>
      <c r="C208" s="5" t="s">
        <v>5</v>
      </c>
      <c r="D208" s="3">
        <v>0</v>
      </c>
      <c r="E208" s="5" t="s">
        <v>5</v>
      </c>
      <c r="F208" s="3">
        <v>0</v>
      </c>
      <c r="G208" s="5" t="s">
        <v>5</v>
      </c>
      <c r="H208" s="3">
        <v>0</v>
      </c>
      <c r="I208" s="22"/>
      <c r="J208" s="27"/>
      <c r="K208" s="22"/>
    </row>
    <row r="209" spans="1:11" s="4" customFormat="1" ht="15" customHeight="1">
      <c r="A209" s="20"/>
      <c r="B209" s="21"/>
      <c r="C209" s="5" t="s">
        <v>6</v>
      </c>
      <c r="D209" s="3">
        <v>0</v>
      </c>
      <c r="E209" s="5" t="s">
        <v>6</v>
      </c>
      <c r="F209" s="3">
        <v>0</v>
      </c>
      <c r="G209" s="5" t="s">
        <v>6</v>
      </c>
      <c r="H209" s="3">
        <v>0</v>
      </c>
      <c r="I209" s="22"/>
      <c r="J209" s="27"/>
      <c r="K209" s="22"/>
    </row>
    <row r="210" spans="1:11" s="4" customFormat="1" ht="15" customHeight="1">
      <c r="A210" s="29" t="s">
        <v>263</v>
      </c>
      <c r="B210" s="35" t="s">
        <v>338</v>
      </c>
      <c r="C210" s="2" t="s">
        <v>15</v>
      </c>
      <c r="D210" s="3">
        <f>D212+D213+D214+D215</f>
        <v>6062.25</v>
      </c>
      <c r="E210" s="2" t="s">
        <v>15</v>
      </c>
      <c r="F210" s="3">
        <f>F212+F213+F214+F215</f>
        <v>0</v>
      </c>
      <c r="G210" s="2" t="s">
        <v>15</v>
      </c>
      <c r="H210" s="3">
        <f>H212+H213+H214+H215</f>
        <v>0</v>
      </c>
      <c r="I210" s="22" t="s">
        <v>356</v>
      </c>
      <c r="J210" s="27"/>
      <c r="K210" s="22" t="s">
        <v>74</v>
      </c>
    </row>
    <row r="211" spans="1:11" s="4" customFormat="1" ht="15" customHeight="1">
      <c r="A211" s="30"/>
      <c r="B211" s="36"/>
      <c r="C211" s="2" t="s">
        <v>8</v>
      </c>
      <c r="D211" s="3"/>
      <c r="E211" s="2" t="s">
        <v>8</v>
      </c>
      <c r="F211" s="3"/>
      <c r="G211" s="2" t="s">
        <v>8</v>
      </c>
      <c r="H211" s="3"/>
      <c r="I211" s="22"/>
      <c r="J211" s="27"/>
      <c r="K211" s="22"/>
    </row>
    <row r="212" spans="1:11" s="4" customFormat="1" ht="15" customHeight="1">
      <c r="A212" s="30"/>
      <c r="B212" s="36"/>
      <c r="C212" s="5" t="s">
        <v>3</v>
      </c>
      <c r="D212" s="3">
        <f>D218+D224</f>
        <v>0</v>
      </c>
      <c r="E212" s="5" t="s">
        <v>3</v>
      </c>
      <c r="F212" s="3">
        <f>F218+F224</f>
        <v>0</v>
      </c>
      <c r="G212" s="5" t="s">
        <v>3</v>
      </c>
      <c r="H212" s="3">
        <f>H218+H224</f>
        <v>0</v>
      </c>
      <c r="I212" s="22"/>
      <c r="J212" s="27"/>
      <c r="K212" s="22"/>
    </row>
    <row r="213" spans="1:11" s="4" customFormat="1" ht="15" customHeight="1">
      <c r="A213" s="30"/>
      <c r="B213" s="36"/>
      <c r="C213" s="5" t="s">
        <v>4</v>
      </c>
      <c r="D213" s="3">
        <f t="shared" ref="D213:F215" si="17">D219+D225</f>
        <v>4849.8</v>
      </c>
      <c r="E213" s="5" t="s">
        <v>4</v>
      </c>
      <c r="F213" s="3">
        <f t="shared" si="17"/>
        <v>0</v>
      </c>
      <c r="G213" s="5" t="s">
        <v>4</v>
      </c>
      <c r="H213" s="3">
        <f t="shared" ref="H213" si="18">H219+H225</f>
        <v>0</v>
      </c>
      <c r="I213" s="22"/>
      <c r="J213" s="27"/>
      <c r="K213" s="22"/>
    </row>
    <row r="214" spans="1:11" s="4" customFormat="1" ht="15" customHeight="1">
      <c r="A214" s="30"/>
      <c r="B214" s="36"/>
      <c r="C214" s="5" t="s">
        <v>5</v>
      </c>
      <c r="D214" s="3">
        <f t="shared" si="17"/>
        <v>1212.45</v>
      </c>
      <c r="E214" s="5" t="s">
        <v>5</v>
      </c>
      <c r="F214" s="3">
        <f t="shared" si="17"/>
        <v>0</v>
      </c>
      <c r="G214" s="5" t="s">
        <v>5</v>
      </c>
      <c r="H214" s="3">
        <f t="shared" ref="H214" si="19">H220+H226</f>
        <v>0</v>
      </c>
      <c r="I214" s="22"/>
      <c r="J214" s="27"/>
      <c r="K214" s="22"/>
    </row>
    <row r="215" spans="1:11" s="4" customFormat="1" ht="15" customHeight="1">
      <c r="A215" s="31"/>
      <c r="B215" s="37"/>
      <c r="C215" s="5" t="s">
        <v>6</v>
      </c>
      <c r="D215" s="3">
        <f t="shared" si="17"/>
        <v>0</v>
      </c>
      <c r="E215" s="5" t="s">
        <v>6</v>
      </c>
      <c r="F215" s="3">
        <f t="shared" si="17"/>
        <v>0</v>
      </c>
      <c r="G215" s="5" t="s">
        <v>6</v>
      </c>
      <c r="H215" s="3">
        <f t="shared" ref="H215" si="20">H221+H227</f>
        <v>0</v>
      </c>
      <c r="I215" s="22"/>
      <c r="J215" s="27"/>
      <c r="K215" s="22"/>
    </row>
    <row r="216" spans="1:11" s="4" customFormat="1" ht="15" customHeight="1">
      <c r="A216" s="20" t="s">
        <v>371</v>
      </c>
      <c r="B216" s="21" t="s">
        <v>370</v>
      </c>
      <c r="C216" s="2" t="s">
        <v>15</v>
      </c>
      <c r="D216" s="3">
        <f>D218+D219+D220+D221</f>
        <v>6062.25</v>
      </c>
      <c r="E216" s="2" t="s">
        <v>15</v>
      </c>
      <c r="F216" s="3">
        <f>F218+F219+F220+F221</f>
        <v>0</v>
      </c>
      <c r="G216" s="2" t="s">
        <v>15</v>
      </c>
      <c r="H216" s="3">
        <f>H218+H219+H220+H221</f>
        <v>0</v>
      </c>
      <c r="I216" s="22" t="s">
        <v>265</v>
      </c>
      <c r="J216" s="27"/>
      <c r="K216" s="22" t="s">
        <v>74</v>
      </c>
    </row>
    <row r="217" spans="1:11" s="4" customFormat="1" ht="15" customHeight="1">
      <c r="A217" s="20"/>
      <c r="B217" s="21"/>
      <c r="C217" s="2" t="s">
        <v>8</v>
      </c>
      <c r="D217" s="3"/>
      <c r="E217" s="2" t="s">
        <v>8</v>
      </c>
      <c r="F217" s="3"/>
      <c r="G217" s="2" t="s">
        <v>8</v>
      </c>
      <c r="H217" s="3"/>
      <c r="I217" s="22"/>
      <c r="J217" s="27"/>
      <c r="K217" s="22"/>
    </row>
    <row r="218" spans="1:11" s="4" customFormat="1" ht="15" customHeight="1">
      <c r="A218" s="20"/>
      <c r="B218" s="21"/>
      <c r="C218" s="5" t="s">
        <v>3</v>
      </c>
      <c r="D218" s="3">
        <v>0</v>
      </c>
      <c r="E218" s="5" t="s">
        <v>3</v>
      </c>
      <c r="F218" s="3">
        <v>0</v>
      </c>
      <c r="G218" s="5" t="s">
        <v>3</v>
      </c>
      <c r="H218" s="3">
        <v>0</v>
      </c>
      <c r="I218" s="22"/>
      <c r="J218" s="27"/>
      <c r="K218" s="22"/>
    </row>
    <row r="219" spans="1:11" s="4" customFormat="1" ht="15" customHeight="1">
      <c r="A219" s="20"/>
      <c r="B219" s="21"/>
      <c r="C219" s="5" t="s">
        <v>4</v>
      </c>
      <c r="D219" s="3">
        <v>4849.8</v>
      </c>
      <c r="E219" s="5" t="s">
        <v>4</v>
      </c>
      <c r="F219" s="3">
        <v>0</v>
      </c>
      <c r="G219" s="5" t="s">
        <v>4</v>
      </c>
      <c r="H219" s="3">
        <v>0</v>
      </c>
      <c r="I219" s="22"/>
      <c r="J219" s="27"/>
      <c r="K219" s="22"/>
    </row>
    <row r="220" spans="1:11" s="4" customFormat="1" ht="15" customHeight="1">
      <c r="A220" s="20"/>
      <c r="B220" s="21"/>
      <c r="C220" s="5" t="s">
        <v>5</v>
      </c>
      <c r="D220" s="3">
        <v>1212.45</v>
      </c>
      <c r="E220" s="5" t="s">
        <v>5</v>
      </c>
      <c r="F220" s="3">
        <v>0</v>
      </c>
      <c r="G220" s="5" t="s">
        <v>5</v>
      </c>
      <c r="H220" s="3">
        <v>0</v>
      </c>
      <c r="I220" s="22"/>
      <c r="J220" s="27"/>
      <c r="K220" s="22"/>
    </row>
    <row r="221" spans="1:11" s="4" customFormat="1" ht="15" customHeight="1">
      <c r="A221" s="20"/>
      <c r="B221" s="21"/>
      <c r="C221" s="5" t="s">
        <v>6</v>
      </c>
      <c r="D221" s="3">
        <v>0</v>
      </c>
      <c r="E221" s="5" t="s">
        <v>6</v>
      </c>
      <c r="F221" s="3">
        <v>0</v>
      </c>
      <c r="G221" s="5" t="s">
        <v>6</v>
      </c>
      <c r="H221" s="3">
        <v>0</v>
      </c>
      <c r="I221" s="22"/>
      <c r="J221" s="27"/>
      <c r="K221" s="22"/>
    </row>
    <row r="222" spans="1:11" s="4" customFormat="1" ht="15" customHeight="1">
      <c r="A222" s="20" t="s">
        <v>372</v>
      </c>
      <c r="B222" s="21" t="s">
        <v>100</v>
      </c>
      <c r="C222" s="2" t="s">
        <v>15</v>
      </c>
      <c r="D222" s="3">
        <f>D224+D225+D226+D227</f>
        <v>0</v>
      </c>
      <c r="E222" s="2" t="s">
        <v>15</v>
      </c>
      <c r="F222" s="3">
        <f>F224+F225+F226+F227</f>
        <v>0</v>
      </c>
      <c r="G222" s="2" t="s">
        <v>15</v>
      </c>
      <c r="H222" s="3">
        <f>H224+H225+H226+H227</f>
        <v>0</v>
      </c>
      <c r="I222" s="22" t="s">
        <v>354</v>
      </c>
      <c r="J222" s="27"/>
      <c r="K222" s="22" t="s">
        <v>74</v>
      </c>
    </row>
    <row r="223" spans="1:11" s="4" customFormat="1" ht="15" customHeight="1">
      <c r="A223" s="20"/>
      <c r="B223" s="21"/>
      <c r="C223" s="2" t="s">
        <v>8</v>
      </c>
      <c r="D223" s="3"/>
      <c r="E223" s="2" t="s">
        <v>8</v>
      </c>
      <c r="F223" s="3"/>
      <c r="G223" s="2" t="s">
        <v>8</v>
      </c>
      <c r="H223" s="3"/>
      <c r="I223" s="22"/>
      <c r="J223" s="27"/>
      <c r="K223" s="22"/>
    </row>
    <row r="224" spans="1:11" s="4" customFormat="1" ht="15" customHeight="1">
      <c r="A224" s="20"/>
      <c r="B224" s="21"/>
      <c r="C224" s="5" t="s">
        <v>3</v>
      </c>
      <c r="D224" s="3">
        <v>0</v>
      </c>
      <c r="E224" s="5" t="s">
        <v>3</v>
      </c>
      <c r="F224" s="3">
        <v>0</v>
      </c>
      <c r="G224" s="5" t="s">
        <v>3</v>
      </c>
      <c r="H224" s="3">
        <v>0</v>
      </c>
      <c r="I224" s="22"/>
      <c r="J224" s="27"/>
      <c r="K224" s="22"/>
    </row>
    <row r="225" spans="1:11" s="4" customFormat="1" ht="15" customHeight="1">
      <c r="A225" s="20"/>
      <c r="B225" s="21"/>
      <c r="C225" s="5" t="s">
        <v>4</v>
      </c>
      <c r="D225" s="3">
        <v>0</v>
      </c>
      <c r="E225" s="5" t="s">
        <v>4</v>
      </c>
      <c r="F225" s="3">
        <v>0</v>
      </c>
      <c r="G225" s="5" t="s">
        <v>4</v>
      </c>
      <c r="H225" s="3">
        <v>0</v>
      </c>
      <c r="I225" s="22"/>
      <c r="J225" s="27"/>
      <c r="K225" s="22"/>
    </row>
    <row r="226" spans="1:11" s="4" customFormat="1" ht="15" customHeight="1">
      <c r="A226" s="20"/>
      <c r="B226" s="21"/>
      <c r="C226" s="5" t="s">
        <v>5</v>
      </c>
      <c r="D226" s="3">
        <v>0</v>
      </c>
      <c r="E226" s="5" t="s">
        <v>5</v>
      </c>
      <c r="F226" s="3">
        <v>0</v>
      </c>
      <c r="G226" s="5" t="s">
        <v>5</v>
      </c>
      <c r="H226" s="3">
        <v>0</v>
      </c>
      <c r="I226" s="22"/>
      <c r="J226" s="27"/>
      <c r="K226" s="22"/>
    </row>
    <row r="227" spans="1:11" s="4" customFormat="1" ht="15" customHeight="1">
      <c r="A227" s="20"/>
      <c r="B227" s="21"/>
      <c r="C227" s="5" t="s">
        <v>6</v>
      </c>
      <c r="D227" s="3">
        <v>0</v>
      </c>
      <c r="E227" s="5" t="s">
        <v>6</v>
      </c>
      <c r="F227" s="3">
        <v>0</v>
      </c>
      <c r="G227" s="5" t="s">
        <v>6</v>
      </c>
      <c r="H227" s="3">
        <v>0</v>
      </c>
      <c r="I227" s="22"/>
      <c r="J227" s="27"/>
      <c r="K227" s="22"/>
    </row>
    <row r="228" spans="1:11" s="4" customFormat="1" ht="15" customHeight="1">
      <c r="A228" s="29" t="s">
        <v>543</v>
      </c>
      <c r="B228" s="35" t="s">
        <v>549</v>
      </c>
      <c r="C228" s="2" t="s">
        <v>15</v>
      </c>
      <c r="D228" s="3">
        <f>D230+D231+D232+D233</f>
        <v>650</v>
      </c>
      <c r="E228" s="2" t="s">
        <v>15</v>
      </c>
      <c r="F228" s="3">
        <f>F230+F231+F232+F233</f>
        <v>0</v>
      </c>
      <c r="G228" s="2" t="s">
        <v>15</v>
      </c>
      <c r="H228" s="3">
        <f>H230+H231+H232+H233</f>
        <v>0</v>
      </c>
      <c r="I228" s="22" t="s">
        <v>356</v>
      </c>
      <c r="J228" s="27"/>
      <c r="K228" s="22" t="s">
        <v>74</v>
      </c>
    </row>
    <row r="229" spans="1:11" s="4" customFormat="1" ht="15" customHeight="1">
      <c r="A229" s="30"/>
      <c r="B229" s="36"/>
      <c r="C229" s="2" t="s">
        <v>8</v>
      </c>
      <c r="D229" s="3"/>
      <c r="E229" s="2" t="s">
        <v>8</v>
      </c>
      <c r="F229" s="3"/>
      <c r="G229" s="2" t="s">
        <v>8</v>
      </c>
      <c r="H229" s="3"/>
      <c r="I229" s="22"/>
      <c r="J229" s="27"/>
      <c r="K229" s="22"/>
    </row>
    <row r="230" spans="1:11" s="4" customFormat="1" ht="15" customHeight="1">
      <c r="A230" s="30"/>
      <c r="B230" s="36"/>
      <c r="C230" s="5" t="s">
        <v>3</v>
      </c>
      <c r="D230" s="3">
        <f t="shared" ref="D230:F231" si="21">D236+D242+D248</f>
        <v>0</v>
      </c>
      <c r="E230" s="5" t="s">
        <v>3</v>
      </c>
      <c r="F230" s="3">
        <f t="shared" si="21"/>
        <v>0</v>
      </c>
      <c r="G230" s="5" t="s">
        <v>3</v>
      </c>
      <c r="H230" s="3">
        <f t="shared" ref="H230" si="22">H236+H242+H248</f>
        <v>0</v>
      </c>
      <c r="I230" s="22"/>
      <c r="J230" s="27"/>
      <c r="K230" s="22"/>
    </row>
    <row r="231" spans="1:11" s="4" customFormat="1" ht="15" customHeight="1">
      <c r="A231" s="30"/>
      <c r="B231" s="36"/>
      <c r="C231" s="5" t="s">
        <v>4</v>
      </c>
      <c r="D231" s="3">
        <f t="shared" si="21"/>
        <v>0</v>
      </c>
      <c r="E231" s="5" t="s">
        <v>4</v>
      </c>
      <c r="F231" s="3">
        <f t="shared" si="21"/>
        <v>0</v>
      </c>
      <c r="G231" s="5" t="s">
        <v>4</v>
      </c>
      <c r="H231" s="3">
        <f t="shared" ref="H231" si="23">H237+H243+H249</f>
        <v>0</v>
      </c>
      <c r="I231" s="22"/>
      <c r="J231" s="27"/>
      <c r="K231" s="22"/>
    </row>
    <row r="232" spans="1:11" s="4" customFormat="1" ht="15" customHeight="1">
      <c r="A232" s="30"/>
      <c r="B232" s="36"/>
      <c r="C232" s="5" t="s">
        <v>5</v>
      </c>
      <c r="D232" s="3">
        <f>D238+D244+D250</f>
        <v>650</v>
      </c>
      <c r="E232" s="5" t="s">
        <v>5</v>
      </c>
      <c r="F232" s="3">
        <f>F238+F244+F250</f>
        <v>0</v>
      </c>
      <c r="G232" s="5" t="s">
        <v>5</v>
      </c>
      <c r="H232" s="3">
        <f>H238+H244+H250</f>
        <v>0</v>
      </c>
      <c r="I232" s="22"/>
      <c r="J232" s="27"/>
      <c r="K232" s="22"/>
    </row>
    <row r="233" spans="1:11" s="4" customFormat="1" ht="15" customHeight="1">
      <c r="A233" s="31"/>
      <c r="B233" s="37"/>
      <c r="C233" s="5" t="s">
        <v>6</v>
      </c>
      <c r="D233" s="3">
        <f>D239+D245+D251</f>
        <v>0</v>
      </c>
      <c r="E233" s="5" t="s">
        <v>6</v>
      </c>
      <c r="F233" s="3">
        <f>F239+F245+F251</f>
        <v>0</v>
      </c>
      <c r="G233" s="5" t="s">
        <v>6</v>
      </c>
      <c r="H233" s="3">
        <f>H239+H245+H251</f>
        <v>0</v>
      </c>
      <c r="I233" s="22"/>
      <c r="J233" s="27"/>
      <c r="K233" s="22"/>
    </row>
    <row r="234" spans="1:11" s="4" customFormat="1" ht="15" customHeight="1">
      <c r="A234" s="20" t="s">
        <v>544</v>
      </c>
      <c r="B234" s="21" t="s">
        <v>547</v>
      </c>
      <c r="C234" s="2" t="s">
        <v>15</v>
      </c>
      <c r="D234" s="3">
        <f>D236+D237+D238+D239</f>
        <v>325</v>
      </c>
      <c r="E234" s="2" t="s">
        <v>15</v>
      </c>
      <c r="F234" s="3">
        <f>F236+F237+F238+F239</f>
        <v>0</v>
      </c>
      <c r="G234" s="2" t="s">
        <v>15</v>
      </c>
      <c r="H234" s="3">
        <f>H236+H237+H238+H239</f>
        <v>0</v>
      </c>
      <c r="I234" s="22" t="s">
        <v>265</v>
      </c>
      <c r="J234" s="27"/>
      <c r="K234" s="22" t="s">
        <v>74</v>
      </c>
    </row>
    <row r="235" spans="1:11" s="4" customFormat="1" ht="15" customHeight="1">
      <c r="A235" s="20"/>
      <c r="B235" s="21"/>
      <c r="C235" s="2" t="s">
        <v>8</v>
      </c>
      <c r="D235" s="3"/>
      <c r="E235" s="2" t="s">
        <v>8</v>
      </c>
      <c r="F235" s="3"/>
      <c r="G235" s="2" t="s">
        <v>8</v>
      </c>
      <c r="H235" s="3"/>
      <c r="I235" s="22"/>
      <c r="J235" s="27"/>
      <c r="K235" s="22"/>
    </row>
    <row r="236" spans="1:11" s="4" customFormat="1" ht="15" customHeight="1">
      <c r="A236" s="20"/>
      <c r="B236" s="21"/>
      <c r="C236" s="5" t="s">
        <v>3</v>
      </c>
      <c r="D236" s="3">
        <v>0</v>
      </c>
      <c r="E236" s="5" t="s">
        <v>3</v>
      </c>
      <c r="F236" s="3">
        <v>0</v>
      </c>
      <c r="G236" s="5" t="s">
        <v>3</v>
      </c>
      <c r="H236" s="3">
        <v>0</v>
      </c>
      <c r="I236" s="22"/>
      <c r="J236" s="27"/>
      <c r="K236" s="22"/>
    </row>
    <row r="237" spans="1:11" s="4" customFormat="1" ht="15" customHeight="1">
      <c r="A237" s="20"/>
      <c r="B237" s="21"/>
      <c r="C237" s="5" t="s">
        <v>4</v>
      </c>
      <c r="D237" s="3">
        <v>0</v>
      </c>
      <c r="E237" s="5" t="s">
        <v>4</v>
      </c>
      <c r="F237" s="3">
        <v>0</v>
      </c>
      <c r="G237" s="5" t="s">
        <v>4</v>
      </c>
      <c r="H237" s="3">
        <v>0</v>
      </c>
      <c r="I237" s="22"/>
      <c r="J237" s="27"/>
      <c r="K237" s="22"/>
    </row>
    <row r="238" spans="1:11" s="4" customFormat="1" ht="15" customHeight="1">
      <c r="A238" s="20"/>
      <c r="B238" s="21"/>
      <c r="C238" s="5" t="s">
        <v>5</v>
      </c>
      <c r="D238" s="3">
        <f>325000/1000</f>
        <v>325</v>
      </c>
      <c r="E238" s="5" t="s">
        <v>5</v>
      </c>
      <c r="F238" s="3">
        <v>0</v>
      </c>
      <c r="G238" s="5" t="s">
        <v>5</v>
      </c>
      <c r="H238" s="3">
        <v>0</v>
      </c>
      <c r="I238" s="22"/>
      <c r="J238" s="27"/>
      <c r="K238" s="22"/>
    </row>
    <row r="239" spans="1:11" s="4" customFormat="1" ht="15" customHeight="1">
      <c r="A239" s="20"/>
      <c r="B239" s="21"/>
      <c r="C239" s="5" t="s">
        <v>6</v>
      </c>
      <c r="D239" s="3">
        <v>0</v>
      </c>
      <c r="E239" s="5" t="s">
        <v>6</v>
      </c>
      <c r="F239" s="3">
        <v>0</v>
      </c>
      <c r="G239" s="5" t="s">
        <v>6</v>
      </c>
      <c r="H239" s="3">
        <v>0</v>
      </c>
      <c r="I239" s="22"/>
      <c r="J239" s="27"/>
      <c r="K239" s="22"/>
    </row>
    <row r="240" spans="1:11" s="4" customFormat="1" ht="15" customHeight="1">
      <c r="A240" s="20" t="s">
        <v>545</v>
      </c>
      <c r="B240" s="21" t="s">
        <v>548</v>
      </c>
      <c r="C240" s="2" t="s">
        <v>15</v>
      </c>
      <c r="D240" s="3">
        <f>D242+D243+D244+D245</f>
        <v>325</v>
      </c>
      <c r="E240" s="2" t="s">
        <v>15</v>
      </c>
      <c r="F240" s="3">
        <f>F242+F243+F244+F245</f>
        <v>0</v>
      </c>
      <c r="G240" s="2" t="s">
        <v>15</v>
      </c>
      <c r="H240" s="3">
        <f>H242+H243+H244+H245</f>
        <v>0</v>
      </c>
      <c r="I240" s="22" t="s">
        <v>265</v>
      </c>
      <c r="J240" s="27"/>
      <c r="K240" s="22" t="s">
        <v>74</v>
      </c>
    </row>
    <row r="241" spans="1:11" s="4" customFormat="1" ht="15" customHeight="1">
      <c r="A241" s="20"/>
      <c r="B241" s="21"/>
      <c r="C241" s="2" t="s">
        <v>8</v>
      </c>
      <c r="D241" s="3"/>
      <c r="E241" s="2" t="s">
        <v>8</v>
      </c>
      <c r="F241" s="3"/>
      <c r="G241" s="2" t="s">
        <v>8</v>
      </c>
      <c r="H241" s="3"/>
      <c r="I241" s="22"/>
      <c r="J241" s="27"/>
      <c r="K241" s="22"/>
    </row>
    <row r="242" spans="1:11" s="4" customFormat="1" ht="15" customHeight="1">
      <c r="A242" s="20"/>
      <c r="B242" s="21"/>
      <c r="C242" s="5" t="s">
        <v>3</v>
      </c>
      <c r="D242" s="3">
        <v>0</v>
      </c>
      <c r="E242" s="5" t="s">
        <v>3</v>
      </c>
      <c r="F242" s="3">
        <v>0</v>
      </c>
      <c r="G242" s="5" t="s">
        <v>3</v>
      </c>
      <c r="H242" s="3">
        <v>0</v>
      </c>
      <c r="I242" s="22"/>
      <c r="J242" s="27"/>
      <c r="K242" s="22"/>
    </row>
    <row r="243" spans="1:11" s="4" customFormat="1" ht="15" customHeight="1">
      <c r="A243" s="20"/>
      <c r="B243" s="21"/>
      <c r="C243" s="5" t="s">
        <v>4</v>
      </c>
      <c r="D243" s="3">
        <v>0</v>
      </c>
      <c r="E243" s="5" t="s">
        <v>4</v>
      </c>
      <c r="F243" s="3">
        <v>0</v>
      </c>
      <c r="G243" s="5" t="s">
        <v>4</v>
      </c>
      <c r="H243" s="3">
        <v>0</v>
      </c>
      <c r="I243" s="22"/>
      <c r="J243" s="27"/>
      <c r="K243" s="22"/>
    </row>
    <row r="244" spans="1:11" s="4" customFormat="1" ht="15" customHeight="1">
      <c r="A244" s="20"/>
      <c r="B244" s="21"/>
      <c r="C244" s="5" t="s">
        <v>5</v>
      </c>
      <c r="D244" s="3">
        <f>325000/1000</f>
        <v>325</v>
      </c>
      <c r="E244" s="5" t="s">
        <v>5</v>
      </c>
      <c r="F244" s="3">
        <v>0</v>
      </c>
      <c r="G244" s="5" t="s">
        <v>5</v>
      </c>
      <c r="H244" s="3">
        <v>0</v>
      </c>
      <c r="I244" s="22"/>
      <c r="J244" s="27"/>
      <c r="K244" s="22"/>
    </row>
    <row r="245" spans="1:11" s="4" customFormat="1" ht="15" customHeight="1">
      <c r="A245" s="20"/>
      <c r="B245" s="21"/>
      <c r="C245" s="5" t="s">
        <v>6</v>
      </c>
      <c r="D245" s="3">
        <v>0</v>
      </c>
      <c r="E245" s="5" t="s">
        <v>6</v>
      </c>
      <c r="F245" s="3">
        <v>0</v>
      </c>
      <c r="G245" s="5" t="s">
        <v>6</v>
      </c>
      <c r="H245" s="3">
        <v>0</v>
      </c>
      <c r="I245" s="22"/>
      <c r="J245" s="27"/>
      <c r="K245" s="22"/>
    </row>
    <row r="246" spans="1:11" s="4" customFormat="1" ht="15" customHeight="1">
      <c r="A246" s="20" t="s">
        <v>546</v>
      </c>
      <c r="B246" s="21" t="s">
        <v>100</v>
      </c>
      <c r="C246" s="2" t="s">
        <v>15</v>
      </c>
      <c r="D246" s="3">
        <f>D248+D249+D250+D251</f>
        <v>0</v>
      </c>
      <c r="E246" s="2" t="s">
        <v>15</v>
      </c>
      <c r="F246" s="3">
        <f>F248+F249+F250+F251</f>
        <v>0</v>
      </c>
      <c r="G246" s="2" t="s">
        <v>15</v>
      </c>
      <c r="H246" s="3">
        <f>H248+H249+H250+H251</f>
        <v>0</v>
      </c>
      <c r="I246" s="22" t="s">
        <v>354</v>
      </c>
      <c r="J246" s="27"/>
      <c r="K246" s="22" t="s">
        <v>74</v>
      </c>
    </row>
    <row r="247" spans="1:11" s="4" customFormat="1" ht="15" customHeight="1">
      <c r="A247" s="20"/>
      <c r="B247" s="21"/>
      <c r="C247" s="2" t="s">
        <v>8</v>
      </c>
      <c r="D247" s="3"/>
      <c r="E247" s="2" t="s">
        <v>8</v>
      </c>
      <c r="F247" s="3"/>
      <c r="G247" s="2" t="s">
        <v>8</v>
      </c>
      <c r="H247" s="3"/>
      <c r="I247" s="22"/>
      <c r="J247" s="27"/>
      <c r="K247" s="22"/>
    </row>
    <row r="248" spans="1:11" s="4" customFormat="1" ht="15" customHeight="1">
      <c r="A248" s="20"/>
      <c r="B248" s="21"/>
      <c r="C248" s="5" t="s">
        <v>3</v>
      </c>
      <c r="D248" s="3">
        <v>0</v>
      </c>
      <c r="E248" s="5" t="s">
        <v>3</v>
      </c>
      <c r="F248" s="3">
        <v>0</v>
      </c>
      <c r="G248" s="5" t="s">
        <v>3</v>
      </c>
      <c r="H248" s="3">
        <v>0</v>
      </c>
      <c r="I248" s="22"/>
      <c r="J248" s="27"/>
      <c r="K248" s="22"/>
    </row>
    <row r="249" spans="1:11" s="4" customFormat="1" ht="15" customHeight="1">
      <c r="A249" s="20"/>
      <c r="B249" s="21"/>
      <c r="C249" s="5" t="s">
        <v>4</v>
      </c>
      <c r="D249" s="3">
        <v>0</v>
      </c>
      <c r="E249" s="5" t="s">
        <v>4</v>
      </c>
      <c r="F249" s="3">
        <v>0</v>
      </c>
      <c r="G249" s="5" t="s">
        <v>4</v>
      </c>
      <c r="H249" s="3">
        <v>0</v>
      </c>
      <c r="I249" s="22"/>
      <c r="J249" s="27"/>
      <c r="K249" s="22"/>
    </row>
    <row r="250" spans="1:11" s="4" customFormat="1" ht="15" customHeight="1">
      <c r="A250" s="20"/>
      <c r="B250" s="21"/>
      <c r="C250" s="5" t="s">
        <v>5</v>
      </c>
      <c r="D250" s="3">
        <v>0</v>
      </c>
      <c r="E250" s="5" t="s">
        <v>5</v>
      </c>
      <c r="F250" s="3">
        <v>0</v>
      </c>
      <c r="G250" s="5" t="s">
        <v>5</v>
      </c>
      <c r="H250" s="3">
        <v>0</v>
      </c>
      <c r="I250" s="22"/>
      <c r="J250" s="27"/>
      <c r="K250" s="22"/>
    </row>
    <row r="251" spans="1:11" s="4" customFormat="1" ht="15" customHeight="1">
      <c r="A251" s="20"/>
      <c r="B251" s="21"/>
      <c r="C251" s="5" t="s">
        <v>6</v>
      </c>
      <c r="D251" s="3">
        <v>0</v>
      </c>
      <c r="E251" s="5" t="s">
        <v>6</v>
      </c>
      <c r="F251" s="3">
        <v>0</v>
      </c>
      <c r="G251" s="5" t="s">
        <v>6</v>
      </c>
      <c r="H251" s="3">
        <v>0</v>
      </c>
      <c r="I251" s="22"/>
      <c r="J251" s="27"/>
      <c r="K251" s="22"/>
    </row>
    <row r="252" spans="1:11" s="4" customFormat="1" ht="15" customHeight="1">
      <c r="A252" s="24" t="s">
        <v>96</v>
      </c>
      <c r="B252" s="25" t="s">
        <v>30</v>
      </c>
      <c r="C252" s="2" t="s">
        <v>15</v>
      </c>
      <c r="D252" s="3">
        <f>D258</f>
        <v>598.59</v>
      </c>
      <c r="E252" s="2" t="s">
        <v>15</v>
      </c>
      <c r="F252" s="3">
        <f>F258</f>
        <v>0</v>
      </c>
      <c r="G252" s="2" t="s">
        <v>15</v>
      </c>
      <c r="H252" s="3">
        <f>H258</f>
        <v>0</v>
      </c>
      <c r="I252" s="22" t="s">
        <v>356</v>
      </c>
      <c r="J252" s="27"/>
      <c r="K252" s="22" t="s">
        <v>74</v>
      </c>
    </row>
    <row r="253" spans="1:11" s="4" customFormat="1" ht="15" customHeight="1">
      <c r="A253" s="24"/>
      <c r="B253" s="25"/>
      <c r="C253" s="2" t="s">
        <v>8</v>
      </c>
      <c r="D253" s="3"/>
      <c r="E253" s="2" t="s">
        <v>8</v>
      </c>
      <c r="F253" s="3"/>
      <c r="G253" s="2" t="s">
        <v>8</v>
      </c>
      <c r="H253" s="3"/>
      <c r="I253" s="22"/>
      <c r="J253" s="27"/>
      <c r="K253" s="22"/>
    </row>
    <row r="254" spans="1:11" s="4" customFormat="1" ht="15" customHeight="1">
      <c r="A254" s="24"/>
      <c r="B254" s="25"/>
      <c r="C254" s="5" t="s">
        <v>3</v>
      </c>
      <c r="D254" s="3">
        <f>D260</f>
        <v>0</v>
      </c>
      <c r="E254" s="5" t="s">
        <v>3</v>
      </c>
      <c r="F254" s="3">
        <f t="shared" ref="F254:F257" si="24">F260</f>
        <v>0</v>
      </c>
      <c r="G254" s="5" t="s">
        <v>3</v>
      </c>
      <c r="H254" s="3">
        <f t="shared" ref="H254:H257" si="25">H260</f>
        <v>0</v>
      </c>
      <c r="I254" s="22"/>
      <c r="J254" s="27"/>
      <c r="K254" s="22"/>
    </row>
    <row r="255" spans="1:11" s="4" customFormat="1" ht="15" customHeight="1">
      <c r="A255" s="24"/>
      <c r="B255" s="25"/>
      <c r="C255" s="5" t="s">
        <v>4</v>
      </c>
      <c r="D255" s="3">
        <f t="shared" ref="D255:D257" si="26">D261</f>
        <v>0</v>
      </c>
      <c r="E255" s="5" t="s">
        <v>4</v>
      </c>
      <c r="F255" s="3">
        <f t="shared" si="24"/>
        <v>0</v>
      </c>
      <c r="G255" s="5" t="s">
        <v>4</v>
      </c>
      <c r="H255" s="3">
        <f t="shared" si="25"/>
        <v>0</v>
      </c>
      <c r="I255" s="22"/>
      <c r="J255" s="27"/>
      <c r="K255" s="22"/>
    </row>
    <row r="256" spans="1:11" s="4" customFormat="1" ht="15" customHeight="1">
      <c r="A256" s="24"/>
      <c r="B256" s="25"/>
      <c r="C256" s="5" t="s">
        <v>5</v>
      </c>
      <c r="D256" s="3">
        <f t="shared" si="26"/>
        <v>598.59</v>
      </c>
      <c r="E256" s="5" t="s">
        <v>5</v>
      </c>
      <c r="F256" s="3">
        <f t="shared" si="24"/>
        <v>0</v>
      </c>
      <c r="G256" s="5" t="s">
        <v>5</v>
      </c>
      <c r="H256" s="3">
        <f t="shared" si="25"/>
        <v>0</v>
      </c>
      <c r="I256" s="22"/>
      <c r="J256" s="27"/>
      <c r="K256" s="22"/>
    </row>
    <row r="257" spans="1:11" s="4" customFormat="1" ht="15" customHeight="1">
      <c r="A257" s="24"/>
      <c r="B257" s="25"/>
      <c r="C257" s="5" t="s">
        <v>6</v>
      </c>
      <c r="D257" s="3">
        <f t="shared" si="26"/>
        <v>0</v>
      </c>
      <c r="E257" s="5" t="s">
        <v>6</v>
      </c>
      <c r="F257" s="3">
        <f t="shared" si="24"/>
        <v>0</v>
      </c>
      <c r="G257" s="5" t="s">
        <v>6</v>
      </c>
      <c r="H257" s="3">
        <f t="shared" si="25"/>
        <v>0</v>
      </c>
      <c r="I257" s="22"/>
      <c r="J257" s="27"/>
      <c r="K257" s="22"/>
    </row>
    <row r="258" spans="1:11" s="4" customFormat="1" ht="15" customHeight="1">
      <c r="A258" s="20" t="s">
        <v>115</v>
      </c>
      <c r="B258" s="21" t="s">
        <v>470</v>
      </c>
      <c r="C258" s="2" t="s">
        <v>15</v>
      </c>
      <c r="D258" s="3">
        <f>D264+D270</f>
        <v>598.59</v>
      </c>
      <c r="E258" s="2" t="s">
        <v>15</v>
      </c>
      <c r="F258" s="3">
        <f>F264+F270</f>
        <v>0</v>
      </c>
      <c r="G258" s="2" t="s">
        <v>15</v>
      </c>
      <c r="H258" s="3">
        <f>H264+H270</f>
        <v>0</v>
      </c>
      <c r="I258" s="22" t="s">
        <v>356</v>
      </c>
      <c r="J258" s="27"/>
      <c r="K258" s="22" t="s">
        <v>74</v>
      </c>
    </row>
    <row r="259" spans="1:11" s="4" customFormat="1" ht="15" customHeight="1">
      <c r="A259" s="20"/>
      <c r="B259" s="21"/>
      <c r="C259" s="2" t="s">
        <v>8</v>
      </c>
      <c r="D259" s="3"/>
      <c r="E259" s="2" t="s">
        <v>8</v>
      </c>
      <c r="F259" s="3"/>
      <c r="G259" s="2" t="s">
        <v>8</v>
      </c>
      <c r="H259" s="3"/>
      <c r="I259" s="22"/>
      <c r="J259" s="27"/>
      <c r="K259" s="22"/>
    </row>
    <row r="260" spans="1:11" s="4" customFormat="1" ht="15" customHeight="1">
      <c r="A260" s="20"/>
      <c r="B260" s="21"/>
      <c r="C260" s="5" t="s">
        <v>3</v>
      </c>
      <c r="D260" s="3">
        <f t="shared" ref="D260:D263" si="27">D266+D272</f>
        <v>0</v>
      </c>
      <c r="E260" s="5" t="s">
        <v>3</v>
      </c>
      <c r="F260" s="3">
        <f t="shared" ref="F260:F263" si="28">F266+F272</f>
        <v>0</v>
      </c>
      <c r="G260" s="5" t="s">
        <v>3</v>
      </c>
      <c r="H260" s="3">
        <f t="shared" ref="H260:H263" si="29">H266+H272</f>
        <v>0</v>
      </c>
      <c r="I260" s="22"/>
      <c r="J260" s="27"/>
      <c r="K260" s="22"/>
    </row>
    <row r="261" spans="1:11" s="4" customFormat="1" ht="15" customHeight="1">
      <c r="A261" s="20"/>
      <c r="B261" s="21"/>
      <c r="C261" s="5" t="s">
        <v>4</v>
      </c>
      <c r="D261" s="3">
        <f t="shared" si="27"/>
        <v>0</v>
      </c>
      <c r="E261" s="5" t="s">
        <v>4</v>
      </c>
      <c r="F261" s="3">
        <f t="shared" si="28"/>
        <v>0</v>
      </c>
      <c r="G261" s="5" t="s">
        <v>4</v>
      </c>
      <c r="H261" s="3">
        <f t="shared" si="29"/>
        <v>0</v>
      </c>
      <c r="I261" s="22"/>
      <c r="J261" s="27"/>
      <c r="K261" s="22"/>
    </row>
    <row r="262" spans="1:11" s="4" customFormat="1" ht="15" customHeight="1">
      <c r="A262" s="20"/>
      <c r="B262" s="21"/>
      <c r="C262" s="5" t="s">
        <v>5</v>
      </c>
      <c r="D262" s="3">
        <f t="shared" si="27"/>
        <v>598.59</v>
      </c>
      <c r="E262" s="5" t="s">
        <v>5</v>
      </c>
      <c r="F262" s="3">
        <f t="shared" si="28"/>
        <v>0</v>
      </c>
      <c r="G262" s="5" t="s">
        <v>5</v>
      </c>
      <c r="H262" s="3">
        <f t="shared" si="29"/>
        <v>0</v>
      </c>
      <c r="I262" s="22"/>
      <c r="J262" s="27"/>
      <c r="K262" s="22"/>
    </row>
    <row r="263" spans="1:11" s="4" customFormat="1" ht="15" customHeight="1">
      <c r="A263" s="20"/>
      <c r="B263" s="21"/>
      <c r="C263" s="5" t="s">
        <v>6</v>
      </c>
      <c r="D263" s="3">
        <f t="shared" si="27"/>
        <v>0</v>
      </c>
      <c r="E263" s="5" t="s">
        <v>6</v>
      </c>
      <c r="F263" s="3">
        <f t="shared" si="28"/>
        <v>0</v>
      </c>
      <c r="G263" s="5" t="s">
        <v>6</v>
      </c>
      <c r="H263" s="3">
        <f t="shared" si="29"/>
        <v>0</v>
      </c>
      <c r="I263" s="22"/>
      <c r="J263" s="27"/>
      <c r="K263" s="22"/>
    </row>
    <row r="264" spans="1:11" s="4" customFormat="1" ht="15" customHeight="1">
      <c r="A264" s="20" t="s">
        <v>116</v>
      </c>
      <c r="B264" s="21" t="s">
        <v>373</v>
      </c>
      <c r="C264" s="2" t="s">
        <v>15</v>
      </c>
      <c r="D264" s="3">
        <f>D266+D267+D268+D269</f>
        <v>598.59</v>
      </c>
      <c r="E264" s="2" t="s">
        <v>15</v>
      </c>
      <c r="F264" s="3">
        <f>F266+F267+F268+F269</f>
        <v>0</v>
      </c>
      <c r="G264" s="2" t="s">
        <v>15</v>
      </c>
      <c r="H264" s="3">
        <f>H266+H267+H268+H269</f>
        <v>0</v>
      </c>
      <c r="I264" s="22" t="s">
        <v>356</v>
      </c>
      <c r="J264" s="27"/>
      <c r="K264" s="22" t="s">
        <v>74</v>
      </c>
    </row>
    <row r="265" spans="1:11" s="4" customFormat="1" ht="15" customHeight="1">
      <c r="A265" s="20"/>
      <c r="B265" s="21"/>
      <c r="C265" s="2" t="s">
        <v>8</v>
      </c>
      <c r="D265" s="3"/>
      <c r="E265" s="2" t="s">
        <v>8</v>
      </c>
      <c r="F265" s="3"/>
      <c r="G265" s="2" t="s">
        <v>8</v>
      </c>
      <c r="H265" s="3"/>
      <c r="I265" s="22"/>
      <c r="J265" s="27"/>
      <c r="K265" s="22"/>
    </row>
    <row r="266" spans="1:11" s="4" customFormat="1">
      <c r="A266" s="20"/>
      <c r="B266" s="21"/>
      <c r="C266" s="5" t="s">
        <v>3</v>
      </c>
      <c r="D266" s="3">
        <v>0</v>
      </c>
      <c r="E266" s="5" t="s">
        <v>3</v>
      </c>
      <c r="F266" s="3">
        <v>0</v>
      </c>
      <c r="G266" s="5" t="s">
        <v>3</v>
      </c>
      <c r="H266" s="3">
        <v>0</v>
      </c>
      <c r="I266" s="22"/>
      <c r="J266" s="27"/>
      <c r="K266" s="22"/>
    </row>
    <row r="267" spans="1:11" s="4" customFormat="1">
      <c r="A267" s="20"/>
      <c r="B267" s="21"/>
      <c r="C267" s="5" t="s">
        <v>4</v>
      </c>
      <c r="D267" s="3">
        <v>0</v>
      </c>
      <c r="E267" s="5" t="s">
        <v>4</v>
      </c>
      <c r="F267" s="3">
        <v>0</v>
      </c>
      <c r="G267" s="5" t="s">
        <v>4</v>
      </c>
      <c r="H267" s="3">
        <v>0</v>
      </c>
      <c r="I267" s="22"/>
      <c r="J267" s="27"/>
      <c r="K267" s="22"/>
    </row>
    <row r="268" spans="1:11" s="4" customFormat="1">
      <c r="A268" s="20"/>
      <c r="B268" s="21"/>
      <c r="C268" s="5" t="s">
        <v>5</v>
      </c>
      <c r="D268" s="3">
        <f>598589.95/1000</f>
        <v>598.59</v>
      </c>
      <c r="E268" s="5" t="s">
        <v>5</v>
      </c>
      <c r="F268" s="3">
        <v>0</v>
      </c>
      <c r="G268" s="5" t="s">
        <v>5</v>
      </c>
      <c r="H268" s="3">
        <v>0</v>
      </c>
      <c r="I268" s="22"/>
      <c r="J268" s="27"/>
      <c r="K268" s="22"/>
    </row>
    <row r="269" spans="1:11" s="4" customFormat="1">
      <c r="A269" s="20"/>
      <c r="B269" s="21"/>
      <c r="C269" s="5" t="s">
        <v>6</v>
      </c>
      <c r="D269" s="3">
        <v>0</v>
      </c>
      <c r="E269" s="5" t="s">
        <v>6</v>
      </c>
      <c r="F269" s="3">
        <v>0</v>
      </c>
      <c r="G269" s="5" t="s">
        <v>6</v>
      </c>
      <c r="H269" s="3">
        <v>0</v>
      </c>
      <c r="I269" s="22"/>
      <c r="J269" s="27"/>
      <c r="K269" s="22"/>
    </row>
    <row r="270" spans="1:11" s="4" customFormat="1" ht="15" customHeight="1">
      <c r="A270" s="20" t="s">
        <v>374</v>
      </c>
      <c r="B270" s="21" t="s">
        <v>100</v>
      </c>
      <c r="C270" s="2" t="s">
        <v>15</v>
      </c>
      <c r="D270" s="3">
        <f>D272+D273+D274+D275</f>
        <v>0</v>
      </c>
      <c r="E270" s="2" t="s">
        <v>15</v>
      </c>
      <c r="F270" s="3">
        <f>F272+F273+F274+F275</f>
        <v>0</v>
      </c>
      <c r="G270" s="2" t="s">
        <v>15</v>
      </c>
      <c r="H270" s="3">
        <f>H272+H273+H274+H275</f>
        <v>0</v>
      </c>
      <c r="I270" s="22" t="s">
        <v>354</v>
      </c>
      <c r="J270" s="27"/>
      <c r="K270" s="22" t="s">
        <v>74</v>
      </c>
    </row>
    <row r="271" spans="1:11" s="4" customFormat="1" ht="15" customHeight="1">
      <c r="A271" s="20"/>
      <c r="B271" s="21"/>
      <c r="C271" s="2" t="s">
        <v>8</v>
      </c>
      <c r="D271" s="3"/>
      <c r="E271" s="2" t="s">
        <v>8</v>
      </c>
      <c r="F271" s="3"/>
      <c r="G271" s="2" t="s">
        <v>8</v>
      </c>
      <c r="H271" s="3"/>
      <c r="I271" s="22"/>
      <c r="J271" s="27"/>
      <c r="K271" s="22"/>
    </row>
    <row r="272" spans="1:11" s="4" customFormat="1" ht="15" customHeight="1">
      <c r="A272" s="20"/>
      <c r="B272" s="21"/>
      <c r="C272" s="5" t="s">
        <v>3</v>
      </c>
      <c r="D272" s="3">
        <v>0</v>
      </c>
      <c r="E272" s="5" t="s">
        <v>3</v>
      </c>
      <c r="F272" s="3">
        <v>0</v>
      </c>
      <c r="G272" s="5" t="s">
        <v>3</v>
      </c>
      <c r="H272" s="3">
        <v>0</v>
      </c>
      <c r="I272" s="22"/>
      <c r="J272" s="27"/>
      <c r="K272" s="22"/>
    </row>
    <row r="273" spans="1:11" s="4" customFormat="1" ht="15" customHeight="1">
      <c r="A273" s="20"/>
      <c r="B273" s="21"/>
      <c r="C273" s="5" t="s">
        <v>4</v>
      </c>
      <c r="D273" s="3">
        <v>0</v>
      </c>
      <c r="E273" s="5" t="s">
        <v>4</v>
      </c>
      <c r="F273" s="3">
        <v>0</v>
      </c>
      <c r="G273" s="5" t="s">
        <v>4</v>
      </c>
      <c r="H273" s="3">
        <v>0</v>
      </c>
      <c r="I273" s="22"/>
      <c r="J273" s="27"/>
      <c r="K273" s="22"/>
    </row>
    <row r="274" spans="1:11" s="4" customFormat="1" ht="15" customHeight="1">
      <c r="A274" s="20"/>
      <c r="B274" s="21"/>
      <c r="C274" s="5" t="s">
        <v>5</v>
      </c>
      <c r="D274" s="3">
        <v>0</v>
      </c>
      <c r="E274" s="5" t="s">
        <v>5</v>
      </c>
      <c r="F274" s="3">
        <v>0</v>
      </c>
      <c r="G274" s="5" t="s">
        <v>5</v>
      </c>
      <c r="H274" s="3">
        <v>0</v>
      </c>
      <c r="I274" s="22"/>
      <c r="J274" s="27"/>
      <c r="K274" s="22"/>
    </row>
    <row r="275" spans="1:11" s="4" customFormat="1" ht="15" customHeight="1">
      <c r="A275" s="20"/>
      <c r="B275" s="21"/>
      <c r="C275" s="5" t="s">
        <v>6</v>
      </c>
      <c r="D275" s="3">
        <v>0</v>
      </c>
      <c r="E275" s="5" t="s">
        <v>6</v>
      </c>
      <c r="F275" s="3">
        <v>0</v>
      </c>
      <c r="G275" s="5" t="s">
        <v>6</v>
      </c>
      <c r="H275" s="3">
        <v>0</v>
      </c>
      <c r="I275" s="22"/>
      <c r="J275" s="27"/>
      <c r="K275" s="22"/>
    </row>
    <row r="276" spans="1:11" s="4" customFormat="1" ht="15" customHeight="1">
      <c r="A276" s="24" t="s">
        <v>117</v>
      </c>
      <c r="B276" s="25" t="s">
        <v>31</v>
      </c>
      <c r="C276" s="2" t="s">
        <v>15</v>
      </c>
      <c r="D276" s="3">
        <f>D278+D279+D280+D281</f>
        <v>17461.310000000001</v>
      </c>
      <c r="E276" s="2" t="s">
        <v>15</v>
      </c>
      <c r="F276" s="3">
        <f>F278+F279+F280+F281</f>
        <v>2778.4</v>
      </c>
      <c r="G276" s="2" t="s">
        <v>15</v>
      </c>
      <c r="H276" s="3">
        <f>H278+H279+H280+H281</f>
        <v>6337.4</v>
      </c>
      <c r="I276" s="22" t="s">
        <v>265</v>
      </c>
      <c r="J276" s="27"/>
      <c r="K276" s="22" t="s">
        <v>74</v>
      </c>
    </row>
    <row r="277" spans="1:11" s="4" customFormat="1" ht="15" customHeight="1">
      <c r="A277" s="24"/>
      <c r="B277" s="25"/>
      <c r="C277" s="2" t="s">
        <v>8</v>
      </c>
      <c r="D277" s="3"/>
      <c r="E277" s="2" t="s">
        <v>8</v>
      </c>
      <c r="F277" s="3"/>
      <c r="G277" s="2" t="s">
        <v>8</v>
      </c>
      <c r="H277" s="3"/>
      <c r="I277" s="22"/>
      <c r="J277" s="27"/>
      <c r="K277" s="22"/>
    </row>
    <row r="278" spans="1:11" s="4" customFormat="1" ht="15" customHeight="1">
      <c r="A278" s="24"/>
      <c r="B278" s="25"/>
      <c r="C278" s="5" t="s">
        <v>3</v>
      </c>
      <c r="D278" s="3">
        <v>0</v>
      </c>
      <c r="E278" s="5" t="s">
        <v>3</v>
      </c>
      <c r="F278" s="3">
        <v>0</v>
      </c>
      <c r="G278" s="5" t="s">
        <v>3</v>
      </c>
      <c r="H278" s="3">
        <v>0</v>
      </c>
      <c r="I278" s="22"/>
      <c r="J278" s="27"/>
      <c r="K278" s="22"/>
    </row>
    <row r="279" spans="1:11" s="4" customFormat="1" ht="15" customHeight="1">
      <c r="A279" s="24"/>
      <c r="B279" s="25"/>
      <c r="C279" s="5" t="s">
        <v>4</v>
      </c>
      <c r="D279" s="3">
        <v>0</v>
      </c>
      <c r="E279" s="5" t="s">
        <v>4</v>
      </c>
      <c r="F279" s="3">
        <v>0</v>
      </c>
      <c r="G279" s="5" t="s">
        <v>4</v>
      </c>
      <c r="H279" s="3">
        <v>0</v>
      </c>
      <c r="I279" s="22"/>
      <c r="J279" s="27"/>
      <c r="K279" s="22"/>
    </row>
    <row r="280" spans="1:11" s="4" customFormat="1" ht="15" customHeight="1">
      <c r="A280" s="24"/>
      <c r="B280" s="25"/>
      <c r="C280" s="5" t="s">
        <v>5</v>
      </c>
      <c r="D280" s="3">
        <f>D286+D352</f>
        <v>17461.310000000001</v>
      </c>
      <c r="E280" s="5" t="s">
        <v>5</v>
      </c>
      <c r="F280" s="3">
        <f>F286+F352</f>
        <v>2778.4</v>
      </c>
      <c r="G280" s="5" t="s">
        <v>5</v>
      </c>
      <c r="H280" s="3">
        <f>H286+H352</f>
        <v>6337.4</v>
      </c>
      <c r="I280" s="22"/>
      <c r="J280" s="27"/>
      <c r="K280" s="22"/>
    </row>
    <row r="281" spans="1:11" s="4" customFormat="1" ht="15" customHeight="1">
      <c r="A281" s="24"/>
      <c r="B281" s="25"/>
      <c r="C281" s="5" t="s">
        <v>6</v>
      </c>
      <c r="D281" s="3">
        <v>0</v>
      </c>
      <c r="E281" s="5" t="s">
        <v>6</v>
      </c>
      <c r="F281" s="3">
        <v>0</v>
      </c>
      <c r="G281" s="5" t="s">
        <v>6</v>
      </c>
      <c r="H281" s="3">
        <v>0</v>
      </c>
      <c r="I281" s="22"/>
      <c r="J281" s="27"/>
      <c r="K281" s="22"/>
    </row>
    <row r="282" spans="1:11" s="4" customFormat="1" ht="15" customHeight="1">
      <c r="A282" s="20" t="s">
        <v>118</v>
      </c>
      <c r="B282" s="21" t="s">
        <v>32</v>
      </c>
      <c r="C282" s="2" t="s">
        <v>15</v>
      </c>
      <c r="D282" s="3">
        <f>D284+D285+D286+D287</f>
        <v>4456.8</v>
      </c>
      <c r="E282" s="2" t="s">
        <v>15</v>
      </c>
      <c r="F282" s="3">
        <f>F284+F285+F286+F287</f>
        <v>2385.8000000000002</v>
      </c>
      <c r="G282" s="2" t="s">
        <v>15</v>
      </c>
      <c r="H282" s="3">
        <f>H284+H285+H286+H287</f>
        <v>2385.8000000000002</v>
      </c>
      <c r="I282" s="22" t="s">
        <v>265</v>
      </c>
      <c r="J282" s="27"/>
      <c r="K282" s="22" t="s">
        <v>74</v>
      </c>
    </row>
    <row r="283" spans="1:11" s="4" customFormat="1" ht="15" customHeight="1">
      <c r="A283" s="20"/>
      <c r="B283" s="21"/>
      <c r="C283" s="2" t="s">
        <v>8</v>
      </c>
      <c r="D283" s="3"/>
      <c r="E283" s="2" t="s">
        <v>8</v>
      </c>
      <c r="F283" s="3"/>
      <c r="G283" s="2" t="s">
        <v>8</v>
      </c>
      <c r="H283" s="3"/>
      <c r="I283" s="22"/>
      <c r="J283" s="27"/>
      <c r="K283" s="22"/>
    </row>
    <row r="284" spans="1:11" s="4" customFormat="1" ht="15" customHeight="1">
      <c r="A284" s="20"/>
      <c r="B284" s="21"/>
      <c r="C284" s="5" t="s">
        <v>3</v>
      </c>
      <c r="D284" s="3">
        <f t="shared" ref="D284:F285" si="30">D290+D296+D302+D308+D314+D320+D326+D344+D332+D338</f>
        <v>0</v>
      </c>
      <c r="E284" s="5" t="s">
        <v>3</v>
      </c>
      <c r="F284" s="3">
        <f t="shared" si="30"/>
        <v>0</v>
      </c>
      <c r="G284" s="5" t="s">
        <v>3</v>
      </c>
      <c r="H284" s="3">
        <f t="shared" ref="H284" si="31">H290+H296+H302+H308+H314+H320+H326+H344+H332+H338</f>
        <v>0</v>
      </c>
      <c r="I284" s="22"/>
      <c r="J284" s="27"/>
      <c r="K284" s="22"/>
    </row>
    <row r="285" spans="1:11" s="4" customFormat="1" ht="15" customHeight="1">
      <c r="A285" s="20"/>
      <c r="B285" s="21"/>
      <c r="C285" s="5" t="s">
        <v>4</v>
      </c>
      <c r="D285" s="3">
        <f t="shared" si="30"/>
        <v>0</v>
      </c>
      <c r="E285" s="5" t="s">
        <v>4</v>
      </c>
      <c r="F285" s="3">
        <f t="shared" si="30"/>
        <v>0</v>
      </c>
      <c r="G285" s="5" t="s">
        <v>4</v>
      </c>
      <c r="H285" s="3">
        <f t="shared" ref="H285" si="32">H291+H297+H303+H309+H315+H321+H327+H345+H333+H339</f>
        <v>0</v>
      </c>
      <c r="I285" s="22"/>
      <c r="J285" s="27"/>
      <c r="K285" s="22"/>
    </row>
    <row r="286" spans="1:11" s="4" customFormat="1" ht="15" customHeight="1">
      <c r="A286" s="20"/>
      <c r="B286" s="21"/>
      <c r="C286" s="5" t="s">
        <v>5</v>
      </c>
      <c r="D286" s="3">
        <f>D292+D298+D304+D310+D316+D322+D328+D346+D334+D340</f>
        <v>4456.8</v>
      </c>
      <c r="E286" s="5" t="s">
        <v>5</v>
      </c>
      <c r="F286" s="3">
        <f>F292+F298+F304+F310+F316+F322+F328+F346+F334+F340</f>
        <v>2385.8000000000002</v>
      </c>
      <c r="G286" s="5" t="s">
        <v>5</v>
      </c>
      <c r="H286" s="3">
        <f>H292+H298+H304+H310+H316+H322+H328+H346+H334+H340</f>
        <v>2385.8000000000002</v>
      </c>
      <c r="I286" s="22"/>
      <c r="J286" s="27"/>
      <c r="K286" s="22"/>
    </row>
    <row r="287" spans="1:11" s="4" customFormat="1" ht="15" customHeight="1">
      <c r="A287" s="20"/>
      <c r="B287" s="21"/>
      <c r="C287" s="5" t="s">
        <v>6</v>
      </c>
      <c r="D287" s="3">
        <f>D293+D299+D305+D311+D317+D323+D329+D347+D335+D341</f>
        <v>0</v>
      </c>
      <c r="E287" s="5" t="s">
        <v>6</v>
      </c>
      <c r="F287" s="3">
        <f>F293+F299+F305+F311+F317+F323+F329+F347+F335+F341</f>
        <v>0</v>
      </c>
      <c r="G287" s="5" t="s">
        <v>6</v>
      </c>
      <c r="H287" s="3">
        <f>H293+H299+H305+H311+H317+H323+H329+H347+H335+H341</f>
        <v>0</v>
      </c>
      <c r="I287" s="22"/>
      <c r="J287" s="27"/>
      <c r="K287" s="22"/>
    </row>
    <row r="288" spans="1:11" s="4" customFormat="1" ht="15" customHeight="1">
      <c r="A288" s="20" t="s">
        <v>119</v>
      </c>
      <c r="B288" s="21" t="s">
        <v>99</v>
      </c>
      <c r="C288" s="2" t="s">
        <v>15</v>
      </c>
      <c r="D288" s="3">
        <f>D290+D291+D292+D293</f>
        <v>1850.18</v>
      </c>
      <c r="E288" s="2" t="s">
        <v>15</v>
      </c>
      <c r="F288" s="3">
        <f>F290+F291+F292+F293</f>
        <v>2385.8000000000002</v>
      </c>
      <c r="G288" s="2" t="s">
        <v>15</v>
      </c>
      <c r="H288" s="3">
        <f>H290+H291+H292+H293</f>
        <v>2385.8000000000002</v>
      </c>
      <c r="I288" s="22" t="s">
        <v>265</v>
      </c>
      <c r="J288" s="27"/>
      <c r="K288" s="22" t="s">
        <v>74</v>
      </c>
    </row>
    <row r="289" spans="1:11" s="4" customFormat="1" ht="15" customHeight="1">
      <c r="A289" s="20"/>
      <c r="B289" s="21"/>
      <c r="C289" s="2" t="s">
        <v>8</v>
      </c>
      <c r="D289" s="3"/>
      <c r="E289" s="2" t="s">
        <v>8</v>
      </c>
      <c r="F289" s="3"/>
      <c r="G289" s="2" t="s">
        <v>8</v>
      </c>
      <c r="H289" s="3"/>
      <c r="I289" s="22"/>
      <c r="J289" s="27"/>
      <c r="K289" s="22"/>
    </row>
    <row r="290" spans="1:11" s="4" customFormat="1" ht="15" customHeight="1">
      <c r="A290" s="20"/>
      <c r="B290" s="21"/>
      <c r="C290" s="5" t="s">
        <v>3</v>
      </c>
      <c r="D290" s="3">
        <v>0</v>
      </c>
      <c r="E290" s="5" t="s">
        <v>3</v>
      </c>
      <c r="F290" s="3">
        <v>0</v>
      </c>
      <c r="G290" s="5" t="s">
        <v>3</v>
      </c>
      <c r="H290" s="3">
        <v>0</v>
      </c>
      <c r="I290" s="22"/>
      <c r="J290" s="27"/>
      <c r="K290" s="22"/>
    </row>
    <row r="291" spans="1:11" s="4" customFormat="1" ht="15" customHeight="1">
      <c r="A291" s="20"/>
      <c r="B291" s="21"/>
      <c r="C291" s="5" t="s">
        <v>4</v>
      </c>
      <c r="D291" s="3">
        <v>0</v>
      </c>
      <c r="E291" s="5" t="s">
        <v>4</v>
      </c>
      <c r="F291" s="3">
        <v>0</v>
      </c>
      <c r="G291" s="5" t="s">
        <v>4</v>
      </c>
      <c r="H291" s="3">
        <v>0</v>
      </c>
      <c r="I291" s="22"/>
      <c r="J291" s="27"/>
      <c r="K291" s="22"/>
    </row>
    <row r="292" spans="1:11" s="4" customFormat="1" ht="15" customHeight="1">
      <c r="A292" s="20"/>
      <c r="B292" s="21"/>
      <c r="C292" s="5" t="s">
        <v>5</v>
      </c>
      <c r="D292" s="3">
        <f>1850180.42/1000</f>
        <v>1850.18</v>
      </c>
      <c r="E292" s="5" t="s">
        <v>5</v>
      </c>
      <c r="F292" s="3">
        <v>2385.8000000000002</v>
      </c>
      <c r="G292" s="5" t="s">
        <v>5</v>
      </c>
      <c r="H292" s="3">
        <v>2385.8000000000002</v>
      </c>
      <c r="I292" s="22"/>
      <c r="J292" s="27"/>
      <c r="K292" s="22"/>
    </row>
    <row r="293" spans="1:11" s="4" customFormat="1" ht="15" customHeight="1">
      <c r="A293" s="20"/>
      <c r="B293" s="21"/>
      <c r="C293" s="5" t="s">
        <v>6</v>
      </c>
      <c r="D293" s="3">
        <v>0</v>
      </c>
      <c r="E293" s="5" t="s">
        <v>6</v>
      </c>
      <c r="F293" s="3">
        <v>0</v>
      </c>
      <c r="G293" s="5" t="s">
        <v>6</v>
      </c>
      <c r="H293" s="3">
        <v>0</v>
      </c>
      <c r="I293" s="22"/>
      <c r="J293" s="27"/>
      <c r="K293" s="22"/>
    </row>
    <row r="294" spans="1:11" s="4" customFormat="1" ht="15" customHeight="1">
      <c r="A294" s="20" t="s">
        <v>120</v>
      </c>
      <c r="B294" s="21" t="s">
        <v>375</v>
      </c>
      <c r="C294" s="2" t="s">
        <v>15</v>
      </c>
      <c r="D294" s="3">
        <f>D296+D297+D298+D299</f>
        <v>1017.67</v>
      </c>
      <c r="E294" s="2" t="s">
        <v>15</v>
      </c>
      <c r="F294" s="3">
        <f>F296+F297+F298+F299</f>
        <v>0</v>
      </c>
      <c r="G294" s="2" t="s">
        <v>15</v>
      </c>
      <c r="H294" s="3">
        <f>H296+H297+H298+H299</f>
        <v>0</v>
      </c>
      <c r="I294" s="22" t="s">
        <v>356</v>
      </c>
      <c r="J294" s="27"/>
      <c r="K294" s="22" t="s">
        <v>74</v>
      </c>
    </row>
    <row r="295" spans="1:11" s="4" customFormat="1" ht="15" customHeight="1">
      <c r="A295" s="20"/>
      <c r="B295" s="21"/>
      <c r="C295" s="2" t="s">
        <v>8</v>
      </c>
      <c r="D295" s="3"/>
      <c r="E295" s="2" t="s">
        <v>8</v>
      </c>
      <c r="F295" s="3"/>
      <c r="G295" s="2" t="s">
        <v>8</v>
      </c>
      <c r="H295" s="3"/>
      <c r="I295" s="22"/>
      <c r="J295" s="27"/>
      <c r="K295" s="22"/>
    </row>
    <row r="296" spans="1:11" s="4" customFormat="1" ht="15" customHeight="1">
      <c r="A296" s="20"/>
      <c r="B296" s="21"/>
      <c r="C296" s="5" t="s">
        <v>3</v>
      </c>
      <c r="D296" s="3">
        <v>0</v>
      </c>
      <c r="E296" s="5" t="s">
        <v>3</v>
      </c>
      <c r="F296" s="3">
        <v>0</v>
      </c>
      <c r="G296" s="5" t="s">
        <v>3</v>
      </c>
      <c r="H296" s="3">
        <v>0</v>
      </c>
      <c r="I296" s="22"/>
      <c r="J296" s="27"/>
      <c r="K296" s="22"/>
    </row>
    <row r="297" spans="1:11" s="4" customFormat="1" ht="15" customHeight="1">
      <c r="A297" s="20"/>
      <c r="B297" s="21"/>
      <c r="C297" s="5" t="s">
        <v>4</v>
      </c>
      <c r="D297" s="3">
        <v>0</v>
      </c>
      <c r="E297" s="5" t="s">
        <v>4</v>
      </c>
      <c r="F297" s="3">
        <v>0</v>
      </c>
      <c r="G297" s="5" t="s">
        <v>4</v>
      </c>
      <c r="H297" s="3">
        <v>0</v>
      </c>
      <c r="I297" s="22"/>
      <c r="J297" s="27"/>
      <c r="K297" s="22"/>
    </row>
    <row r="298" spans="1:11" s="4" customFormat="1" ht="15" customHeight="1">
      <c r="A298" s="20"/>
      <c r="B298" s="21"/>
      <c r="C298" s="5" t="s">
        <v>5</v>
      </c>
      <c r="D298" s="3">
        <f>1017670/1000</f>
        <v>1017.67</v>
      </c>
      <c r="E298" s="5" t="s">
        <v>5</v>
      </c>
      <c r="F298" s="3">
        <v>0</v>
      </c>
      <c r="G298" s="5" t="s">
        <v>5</v>
      </c>
      <c r="H298" s="3">
        <v>0</v>
      </c>
      <c r="I298" s="22"/>
      <c r="J298" s="27"/>
      <c r="K298" s="22"/>
    </row>
    <row r="299" spans="1:11" s="4" customFormat="1" ht="15" customHeight="1">
      <c r="A299" s="20"/>
      <c r="B299" s="21"/>
      <c r="C299" s="5" t="s">
        <v>6</v>
      </c>
      <c r="D299" s="3">
        <v>0</v>
      </c>
      <c r="E299" s="5" t="s">
        <v>6</v>
      </c>
      <c r="F299" s="3">
        <v>0</v>
      </c>
      <c r="G299" s="5" t="s">
        <v>6</v>
      </c>
      <c r="H299" s="3">
        <v>0</v>
      </c>
      <c r="I299" s="22"/>
      <c r="J299" s="27"/>
      <c r="K299" s="22"/>
    </row>
    <row r="300" spans="1:11" s="4" customFormat="1" ht="15" customHeight="1">
      <c r="A300" s="20" t="s">
        <v>121</v>
      </c>
      <c r="B300" s="21" t="s">
        <v>271</v>
      </c>
      <c r="C300" s="2" t="s">
        <v>15</v>
      </c>
      <c r="D300" s="3">
        <f>D302+D303+D304+D305</f>
        <v>179.1</v>
      </c>
      <c r="E300" s="2" t="s">
        <v>15</v>
      </c>
      <c r="F300" s="3">
        <f>F302+F303+F304+F305</f>
        <v>0</v>
      </c>
      <c r="G300" s="2" t="s">
        <v>15</v>
      </c>
      <c r="H300" s="3">
        <f>H302+H303+H304+H305</f>
        <v>0</v>
      </c>
      <c r="I300" s="22" t="s">
        <v>356</v>
      </c>
      <c r="J300" s="27"/>
      <c r="K300" s="22" t="s">
        <v>74</v>
      </c>
    </row>
    <row r="301" spans="1:11" s="4" customFormat="1" ht="15" customHeight="1">
      <c r="A301" s="20"/>
      <c r="B301" s="21"/>
      <c r="C301" s="2" t="s">
        <v>8</v>
      </c>
      <c r="D301" s="3"/>
      <c r="E301" s="2" t="s">
        <v>8</v>
      </c>
      <c r="F301" s="3"/>
      <c r="G301" s="2" t="s">
        <v>8</v>
      </c>
      <c r="H301" s="3"/>
      <c r="I301" s="22"/>
      <c r="J301" s="27"/>
      <c r="K301" s="22"/>
    </row>
    <row r="302" spans="1:11" s="4" customFormat="1" ht="15" customHeight="1">
      <c r="A302" s="20"/>
      <c r="B302" s="21"/>
      <c r="C302" s="5" t="s">
        <v>3</v>
      </c>
      <c r="D302" s="3">
        <v>0</v>
      </c>
      <c r="E302" s="5" t="s">
        <v>3</v>
      </c>
      <c r="F302" s="3">
        <v>0</v>
      </c>
      <c r="G302" s="5" t="s">
        <v>3</v>
      </c>
      <c r="H302" s="3">
        <v>0</v>
      </c>
      <c r="I302" s="22"/>
      <c r="J302" s="27"/>
      <c r="K302" s="22"/>
    </row>
    <row r="303" spans="1:11" s="4" customFormat="1" ht="15" customHeight="1">
      <c r="A303" s="20"/>
      <c r="B303" s="21"/>
      <c r="C303" s="5" t="s">
        <v>4</v>
      </c>
      <c r="D303" s="3">
        <v>0</v>
      </c>
      <c r="E303" s="5" t="s">
        <v>4</v>
      </c>
      <c r="F303" s="3">
        <v>0</v>
      </c>
      <c r="G303" s="5" t="s">
        <v>4</v>
      </c>
      <c r="H303" s="3">
        <v>0</v>
      </c>
      <c r="I303" s="22"/>
      <c r="J303" s="27"/>
      <c r="K303" s="22"/>
    </row>
    <row r="304" spans="1:11" s="4" customFormat="1" ht="15" customHeight="1">
      <c r="A304" s="20"/>
      <c r="B304" s="21"/>
      <c r="C304" s="5" t="s">
        <v>5</v>
      </c>
      <c r="D304" s="3">
        <f>179098.37/1000</f>
        <v>179.1</v>
      </c>
      <c r="E304" s="5" t="s">
        <v>5</v>
      </c>
      <c r="F304" s="3">
        <v>0</v>
      </c>
      <c r="G304" s="5" t="s">
        <v>5</v>
      </c>
      <c r="H304" s="3">
        <v>0</v>
      </c>
      <c r="I304" s="22"/>
      <c r="J304" s="27"/>
      <c r="K304" s="22"/>
    </row>
    <row r="305" spans="1:11" s="4" customFormat="1" ht="15" customHeight="1">
      <c r="A305" s="20"/>
      <c r="B305" s="21"/>
      <c r="C305" s="5" t="s">
        <v>6</v>
      </c>
      <c r="D305" s="3">
        <v>0</v>
      </c>
      <c r="E305" s="5" t="s">
        <v>6</v>
      </c>
      <c r="F305" s="3">
        <v>0</v>
      </c>
      <c r="G305" s="5" t="s">
        <v>6</v>
      </c>
      <c r="H305" s="3">
        <v>0</v>
      </c>
      <c r="I305" s="22"/>
      <c r="J305" s="27"/>
      <c r="K305" s="22"/>
    </row>
    <row r="306" spans="1:11" s="4" customFormat="1" ht="15" customHeight="1">
      <c r="A306" s="20" t="s">
        <v>122</v>
      </c>
      <c r="B306" s="21" t="s">
        <v>272</v>
      </c>
      <c r="C306" s="2" t="s">
        <v>15</v>
      </c>
      <c r="D306" s="3">
        <f>D308+D309+D310+D311</f>
        <v>72</v>
      </c>
      <c r="E306" s="2" t="s">
        <v>15</v>
      </c>
      <c r="F306" s="3">
        <f>F308+F309+F310+F311</f>
        <v>0</v>
      </c>
      <c r="G306" s="2" t="s">
        <v>15</v>
      </c>
      <c r="H306" s="3">
        <f>H308+H309+H310+H311</f>
        <v>0</v>
      </c>
      <c r="I306" s="22" t="s">
        <v>356</v>
      </c>
      <c r="J306" s="27"/>
      <c r="K306" s="22" t="s">
        <v>74</v>
      </c>
    </row>
    <row r="307" spans="1:11" s="4" customFormat="1" ht="15" customHeight="1">
      <c r="A307" s="20"/>
      <c r="B307" s="21"/>
      <c r="C307" s="2" t="s">
        <v>8</v>
      </c>
      <c r="D307" s="3"/>
      <c r="E307" s="2" t="s">
        <v>8</v>
      </c>
      <c r="F307" s="3"/>
      <c r="G307" s="2" t="s">
        <v>8</v>
      </c>
      <c r="H307" s="3"/>
      <c r="I307" s="22"/>
      <c r="J307" s="27"/>
      <c r="K307" s="22"/>
    </row>
    <row r="308" spans="1:11" s="4" customFormat="1" ht="15" customHeight="1">
      <c r="A308" s="20"/>
      <c r="B308" s="21"/>
      <c r="C308" s="5" t="s">
        <v>3</v>
      </c>
      <c r="D308" s="3">
        <v>0</v>
      </c>
      <c r="E308" s="5" t="s">
        <v>3</v>
      </c>
      <c r="F308" s="3">
        <v>0</v>
      </c>
      <c r="G308" s="5" t="s">
        <v>3</v>
      </c>
      <c r="H308" s="3">
        <v>0</v>
      </c>
      <c r="I308" s="22"/>
      <c r="J308" s="27"/>
      <c r="K308" s="22"/>
    </row>
    <row r="309" spans="1:11" s="4" customFormat="1" ht="15" customHeight="1">
      <c r="A309" s="20"/>
      <c r="B309" s="21"/>
      <c r="C309" s="5" t="s">
        <v>4</v>
      </c>
      <c r="D309" s="3">
        <v>0</v>
      </c>
      <c r="E309" s="5" t="s">
        <v>4</v>
      </c>
      <c r="F309" s="3">
        <v>0</v>
      </c>
      <c r="G309" s="5" t="s">
        <v>4</v>
      </c>
      <c r="H309" s="3">
        <v>0</v>
      </c>
      <c r="I309" s="22"/>
      <c r="J309" s="27"/>
      <c r="K309" s="22"/>
    </row>
    <row r="310" spans="1:11" s="4" customFormat="1" ht="15" customHeight="1">
      <c r="A310" s="20"/>
      <c r="B310" s="21"/>
      <c r="C310" s="5" t="s">
        <v>5</v>
      </c>
      <c r="D310" s="3">
        <f>72000/1000</f>
        <v>72</v>
      </c>
      <c r="E310" s="5" t="s">
        <v>5</v>
      </c>
      <c r="F310" s="3">
        <v>0</v>
      </c>
      <c r="G310" s="5" t="s">
        <v>5</v>
      </c>
      <c r="H310" s="3">
        <v>0</v>
      </c>
      <c r="I310" s="22"/>
      <c r="J310" s="27"/>
      <c r="K310" s="22"/>
    </row>
    <row r="311" spans="1:11" s="4" customFormat="1" ht="15" customHeight="1">
      <c r="A311" s="20"/>
      <c r="B311" s="21"/>
      <c r="C311" s="5" t="s">
        <v>6</v>
      </c>
      <c r="D311" s="3">
        <v>0</v>
      </c>
      <c r="E311" s="5" t="s">
        <v>6</v>
      </c>
      <c r="F311" s="3">
        <v>0</v>
      </c>
      <c r="G311" s="5" t="s">
        <v>6</v>
      </c>
      <c r="H311" s="3">
        <v>0</v>
      </c>
      <c r="I311" s="22"/>
      <c r="J311" s="27"/>
      <c r="K311" s="22"/>
    </row>
    <row r="312" spans="1:11" s="4" customFormat="1" ht="15" customHeight="1">
      <c r="A312" s="20" t="s">
        <v>123</v>
      </c>
      <c r="B312" s="21" t="s">
        <v>273</v>
      </c>
      <c r="C312" s="2" t="s">
        <v>15</v>
      </c>
      <c r="D312" s="3">
        <f>D314+D315+D316+D317</f>
        <v>933.9</v>
      </c>
      <c r="E312" s="2" t="s">
        <v>15</v>
      </c>
      <c r="F312" s="3">
        <f>F314+F315+F316+F317</f>
        <v>0</v>
      </c>
      <c r="G312" s="2" t="s">
        <v>15</v>
      </c>
      <c r="H312" s="3">
        <f>H314+H315+H316+H317</f>
        <v>0</v>
      </c>
      <c r="I312" s="22" t="s">
        <v>356</v>
      </c>
      <c r="J312" s="27"/>
      <c r="K312" s="22" t="s">
        <v>74</v>
      </c>
    </row>
    <row r="313" spans="1:11" s="4" customFormat="1" ht="15" customHeight="1">
      <c r="A313" s="20"/>
      <c r="B313" s="21"/>
      <c r="C313" s="2" t="s">
        <v>8</v>
      </c>
      <c r="D313" s="3"/>
      <c r="E313" s="2" t="s">
        <v>8</v>
      </c>
      <c r="F313" s="3"/>
      <c r="G313" s="2" t="s">
        <v>8</v>
      </c>
      <c r="H313" s="3"/>
      <c r="I313" s="22"/>
      <c r="J313" s="27"/>
      <c r="K313" s="22"/>
    </row>
    <row r="314" spans="1:11" s="4" customFormat="1" ht="15" customHeight="1">
      <c r="A314" s="20"/>
      <c r="B314" s="21"/>
      <c r="C314" s="5" t="s">
        <v>3</v>
      </c>
      <c r="D314" s="3">
        <v>0</v>
      </c>
      <c r="E314" s="5" t="s">
        <v>3</v>
      </c>
      <c r="F314" s="3">
        <v>0</v>
      </c>
      <c r="G314" s="5" t="s">
        <v>3</v>
      </c>
      <c r="H314" s="3">
        <v>0</v>
      </c>
      <c r="I314" s="22"/>
      <c r="J314" s="27"/>
      <c r="K314" s="22"/>
    </row>
    <row r="315" spans="1:11" s="4" customFormat="1" ht="15" customHeight="1">
      <c r="A315" s="20"/>
      <c r="B315" s="21"/>
      <c r="C315" s="5" t="s">
        <v>4</v>
      </c>
      <c r="D315" s="3">
        <v>0</v>
      </c>
      <c r="E315" s="5" t="s">
        <v>4</v>
      </c>
      <c r="F315" s="3">
        <v>0</v>
      </c>
      <c r="G315" s="5" t="s">
        <v>4</v>
      </c>
      <c r="H315" s="3">
        <v>0</v>
      </c>
      <c r="I315" s="22"/>
      <c r="J315" s="27"/>
      <c r="K315" s="22"/>
    </row>
    <row r="316" spans="1:11" s="4" customFormat="1" ht="15" customHeight="1">
      <c r="A316" s="20"/>
      <c r="B316" s="21"/>
      <c r="C316" s="5" t="s">
        <v>5</v>
      </c>
      <c r="D316" s="3">
        <f>933897/1000</f>
        <v>933.9</v>
      </c>
      <c r="E316" s="5" t="s">
        <v>5</v>
      </c>
      <c r="F316" s="3">
        <v>0</v>
      </c>
      <c r="G316" s="5" t="s">
        <v>5</v>
      </c>
      <c r="H316" s="3">
        <v>0</v>
      </c>
      <c r="I316" s="22"/>
      <c r="J316" s="27"/>
      <c r="K316" s="22"/>
    </row>
    <row r="317" spans="1:11" s="4" customFormat="1" ht="15" customHeight="1">
      <c r="A317" s="20"/>
      <c r="B317" s="21"/>
      <c r="C317" s="5" t="s">
        <v>6</v>
      </c>
      <c r="D317" s="3">
        <v>0</v>
      </c>
      <c r="E317" s="5" t="s">
        <v>6</v>
      </c>
      <c r="F317" s="3">
        <v>0</v>
      </c>
      <c r="G317" s="5" t="s">
        <v>6</v>
      </c>
      <c r="H317" s="3">
        <v>0</v>
      </c>
      <c r="I317" s="22"/>
      <c r="J317" s="27"/>
      <c r="K317" s="22"/>
    </row>
    <row r="318" spans="1:11" s="4" customFormat="1" ht="15" customHeight="1">
      <c r="A318" s="20" t="s">
        <v>220</v>
      </c>
      <c r="B318" s="21" t="s">
        <v>276</v>
      </c>
      <c r="C318" s="2" t="s">
        <v>15</v>
      </c>
      <c r="D318" s="3">
        <f>D320+D321+D322+D323</f>
        <v>72</v>
      </c>
      <c r="E318" s="2" t="s">
        <v>15</v>
      </c>
      <c r="F318" s="3">
        <f>F320+F321+F322+F323</f>
        <v>0</v>
      </c>
      <c r="G318" s="2" t="s">
        <v>15</v>
      </c>
      <c r="H318" s="3">
        <f>H320+H321+H322+H323</f>
        <v>0</v>
      </c>
      <c r="I318" s="22" t="s">
        <v>356</v>
      </c>
      <c r="J318" s="27"/>
      <c r="K318" s="22" t="s">
        <v>74</v>
      </c>
    </row>
    <row r="319" spans="1:11" s="4" customFormat="1" ht="15" customHeight="1">
      <c r="A319" s="20"/>
      <c r="B319" s="21"/>
      <c r="C319" s="2" t="s">
        <v>8</v>
      </c>
      <c r="D319" s="3"/>
      <c r="E319" s="2" t="s">
        <v>8</v>
      </c>
      <c r="F319" s="3"/>
      <c r="G319" s="2" t="s">
        <v>8</v>
      </c>
      <c r="H319" s="3"/>
      <c r="I319" s="22"/>
      <c r="J319" s="27"/>
      <c r="K319" s="22"/>
    </row>
    <row r="320" spans="1:11" s="4" customFormat="1" ht="15" customHeight="1">
      <c r="A320" s="20"/>
      <c r="B320" s="21"/>
      <c r="C320" s="5" t="s">
        <v>3</v>
      </c>
      <c r="D320" s="3">
        <v>0</v>
      </c>
      <c r="E320" s="5" t="s">
        <v>3</v>
      </c>
      <c r="F320" s="3">
        <v>0</v>
      </c>
      <c r="G320" s="5" t="s">
        <v>3</v>
      </c>
      <c r="H320" s="3">
        <v>0</v>
      </c>
      <c r="I320" s="22"/>
      <c r="J320" s="27"/>
      <c r="K320" s="22"/>
    </row>
    <row r="321" spans="1:11" s="4" customFormat="1" ht="15" customHeight="1">
      <c r="A321" s="20"/>
      <c r="B321" s="21"/>
      <c r="C321" s="5" t="s">
        <v>4</v>
      </c>
      <c r="D321" s="3">
        <v>0</v>
      </c>
      <c r="E321" s="5" t="s">
        <v>4</v>
      </c>
      <c r="F321" s="3">
        <v>0</v>
      </c>
      <c r="G321" s="5" t="s">
        <v>4</v>
      </c>
      <c r="H321" s="3">
        <v>0</v>
      </c>
      <c r="I321" s="22"/>
      <c r="J321" s="27"/>
      <c r="K321" s="22"/>
    </row>
    <row r="322" spans="1:11" s="4" customFormat="1" ht="15" customHeight="1">
      <c r="A322" s="20"/>
      <c r="B322" s="21"/>
      <c r="C322" s="5" t="s">
        <v>5</v>
      </c>
      <c r="D322" s="3">
        <f>72000/1000</f>
        <v>72</v>
      </c>
      <c r="E322" s="5" t="s">
        <v>5</v>
      </c>
      <c r="F322" s="3">
        <v>0</v>
      </c>
      <c r="G322" s="5" t="s">
        <v>5</v>
      </c>
      <c r="H322" s="3">
        <v>0</v>
      </c>
      <c r="I322" s="22"/>
      <c r="J322" s="27"/>
      <c r="K322" s="22"/>
    </row>
    <row r="323" spans="1:11" s="4" customFormat="1" ht="15" customHeight="1">
      <c r="A323" s="20"/>
      <c r="B323" s="21"/>
      <c r="C323" s="5" t="s">
        <v>6</v>
      </c>
      <c r="D323" s="3">
        <v>0</v>
      </c>
      <c r="E323" s="5" t="s">
        <v>6</v>
      </c>
      <c r="F323" s="3">
        <v>0</v>
      </c>
      <c r="G323" s="5" t="s">
        <v>6</v>
      </c>
      <c r="H323" s="3">
        <v>0</v>
      </c>
      <c r="I323" s="22"/>
      <c r="J323" s="27"/>
      <c r="K323" s="22"/>
    </row>
    <row r="324" spans="1:11" s="4" customFormat="1">
      <c r="A324" s="20" t="s">
        <v>226</v>
      </c>
      <c r="B324" s="21" t="s">
        <v>275</v>
      </c>
      <c r="C324" s="2" t="s">
        <v>15</v>
      </c>
      <c r="D324" s="3">
        <f>D326+D327+D328+D329</f>
        <v>189.17</v>
      </c>
      <c r="E324" s="2" t="s">
        <v>15</v>
      </c>
      <c r="F324" s="3">
        <f>F326+F327+F328+F329</f>
        <v>0</v>
      </c>
      <c r="G324" s="2" t="s">
        <v>15</v>
      </c>
      <c r="H324" s="3">
        <f>H326+H327+H328+H329</f>
        <v>0</v>
      </c>
      <c r="I324" s="22" t="s">
        <v>356</v>
      </c>
      <c r="J324" s="27"/>
      <c r="K324" s="22" t="s">
        <v>74</v>
      </c>
    </row>
    <row r="325" spans="1:11" s="4" customFormat="1">
      <c r="A325" s="20"/>
      <c r="B325" s="21"/>
      <c r="C325" s="2" t="s">
        <v>8</v>
      </c>
      <c r="D325" s="3"/>
      <c r="E325" s="2" t="s">
        <v>8</v>
      </c>
      <c r="F325" s="3"/>
      <c r="G325" s="2" t="s">
        <v>8</v>
      </c>
      <c r="H325" s="3"/>
      <c r="I325" s="22"/>
      <c r="J325" s="27"/>
      <c r="K325" s="22"/>
    </row>
    <row r="326" spans="1:11" s="4" customFormat="1">
      <c r="A326" s="20"/>
      <c r="B326" s="21"/>
      <c r="C326" s="5" t="s">
        <v>3</v>
      </c>
      <c r="D326" s="3">
        <v>0</v>
      </c>
      <c r="E326" s="5" t="s">
        <v>3</v>
      </c>
      <c r="F326" s="3">
        <v>0</v>
      </c>
      <c r="G326" s="5" t="s">
        <v>3</v>
      </c>
      <c r="H326" s="3">
        <v>0</v>
      </c>
      <c r="I326" s="22"/>
      <c r="J326" s="27"/>
      <c r="K326" s="22"/>
    </row>
    <row r="327" spans="1:11" s="4" customFormat="1">
      <c r="A327" s="20"/>
      <c r="B327" s="21"/>
      <c r="C327" s="5" t="s">
        <v>4</v>
      </c>
      <c r="D327" s="3">
        <v>0</v>
      </c>
      <c r="E327" s="5" t="s">
        <v>4</v>
      </c>
      <c r="F327" s="3">
        <v>0</v>
      </c>
      <c r="G327" s="5" t="s">
        <v>4</v>
      </c>
      <c r="H327" s="3">
        <v>0</v>
      </c>
      <c r="I327" s="22"/>
      <c r="J327" s="27"/>
      <c r="K327" s="22"/>
    </row>
    <row r="328" spans="1:11" s="4" customFormat="1">
      <c r="A328" s="20"/>
      <c r="B328" s="21"/>
      <c r="C328" s="5" t="s">
        <v>5</v>
      </c>
      <c r="D328" s="3">
        <f>189170/1000</f>
        <v>189.17</v>
      </c>
      <c r="E328" s="5" t="s">
        <v>5</v>
      </c>
      <c r="F328" s="3">
        <v>0</v>
      </c>
      <c r="G328" s="5" t="s">
        <v>5</v>
      </c>
      <c r="H328" s="3">
        <v>0</v>
      </c>
      <c r="I328" s="22"/>
      <c r="J328" s="27"/>
      <c r="K328" s="22"/>
    </row>
    <row r="329" spans="1:11" s="4" customFormat="1">
      <c r="A329" s="20"/>
      <c r="B329" s="21"/>
      <c r="C329" s="5" t="s">
        <v>6</v>
      </c>
      <c r="D329" s="3">
        <v>0</v>
      </c>
      <c r="E329" s="5" t="s">
        <v>6</v>
      </c>
      <c r="F329" s="3">
        <v>0</v>
      </c>
      <c r="G329" s="5" t="s">
        <v>6</v>
      </c>
      <c r="H329" s="3">
        <v>0</v>
      </c>
      <c r="I329" s="22"/>
      <c r="J329" s="27"/>
      <c r="K329" s="22"/>
    </row>
    <row r="330" spans="1:11" s="4" customFormat="1">
      <c r="A330" s="20" t="s">
        <v>274</v>
      </c>
      <c r="B330" s="21" t="s">
        <v>550</v>
      </c>
      <c r="C330" s="2" t="s">
        <v>15</v>
      </c>
      <c r="D330" s="3">
        <f>D332+D333+D334+D335</f>
        <v>28</v>
      </c>
      <c r="E330" s="2" t="s">
        <v>15</v>
      </c>
      <c r="F330" s="3">
        <f>F332+F333+F334+F335</f>
        <v>0</v>
      </c>
      <c r="G330" s="2" t="s">
        <v>15</v>
      </c>
      <c r="H330" s="3">
        <f>H332+H333+H334+H335</f>
        <v>0</v>
      </c>
      <c r="I330" s="22" t="s">
        <v>356</v>
      </c>
      <c r="J330" s="27"/>
      <c r="K330" s="22" t="s">
        <v>74</v>
      </c>
    </row>
    <row r="331" spans="1:11" s="4" customFormat="1">
      <c r="A331" s="20"/>
      <c r="B331" s="21"/>
      <c r="C331" s="2" t="s">
        <v>8</v>
      </c>
      <c r="D331" s="3"/>
      <c r="E331" s="2" t="s">
        <v>8</v>
      </c>
      <c r="F331" s="3"/>
      <c r="G331" s="2" t="s">
        <v>8</v>
      </c>
      <c r="H331" s="3"/>
      <c r="I331" s="22"/>
      <c r="J331" s="27"/>
      <c r="K331" s="22"/>
    </row>
    <row r="332" spans="1:11" s="4" customFormat="1">
      <c r="A332" s="20"/>
      <c r="B332" s="21"/>
      <c r="C332" s="5" t="s">
        <v>3</v>
      </c>
      <c r="D332" s="3">
        <v>0</v>
      </c>
      <c r="E332" s="5" t="s">
        <v>3</v>
      </c>
      <c r="F332" s="3">
        <v>0</v>
      </c>
      <c r="G332" s="5" t="s">
        <v>3</v>
      </c>
      <c r="H332" s="3">
        <v>0</v>
      </c>
      <c r="I332" s="22"/>
      <c r="J332" s="27"/>
      <c r="K332" s="22"/>
    </row>
    <row r="333" spans="1:11" s="4" customFormat="1">
      <c r="A333" s="20"/>
      <c r="B333" s="21"/>
      <c r="C333" s="5" t="s">
        <v>4</v>
      </c>
      <c r="D333" s="3">
        <v>0</v>
      </c>
      <c r="E333" s="5" t="s">
        <v>4</v>
      </c>
      <c r="F333" s="3">
        <v>0</v>
      </c>
      <c r="G333" s="5" t="s">
        <v>4</v>
      </c>
      <c r="H333" s="3">
        <v>0</v>
      </c>
      <c r="I333" s="22"/>
      <c r="J333" s="27"/>
      <c r="K333" s="22"/>
    </row>
    <row r="334" spans="1:11" s="4" customFormat="1">
      <c r="A334" s="20"/>
      <c r="B334" s="21"/>
      <c r="C334" s="5" t="s">
        <v>5</v>
      </c>
      <c r="D334" s="3">
        <f>28000/1000</f>
        <v>28</v>
      </c>
      <c r="E334" s="5" t="s">
        <v>5</v>
      </c>
      <c r="F334" s="3">
        <v>0</v>
      </c>
      <c r="G334" s="5" t="s">
        <v>5</v>
      </c>
      <c r="H334" s="3">
        <v>0</v>
      </c>
      <c r="I334" s="22"/>
      <c r="J334" s="27"/>
      <c r="K334" s="22"/>
    </row>
    <row r="335" spans="1:11" s="4" customFormat="1">
      <c r="A335" s="20"/>
      <c r="B335" s="21"/>
      <c r="C335" s="5" t="s">
        <v>6</v>
      </c>
      <c r="D335" s="3">
        <v>0</v>
      </c>
      <c r="E335" s="5" t="s">
        <v>6</v>
      </c>
      <c r="F335" s="3">
        <v>0</v>
      </c>
      <c r="G335" s="5" t="s">
        <v>6</v>
      </c>
      <c r="H335" s="3">
        <v>0</v>
      </c>
      <c r="I335" s="22"/>
      <c r="J335" s="27"/>
      <c r="K335" s="22"/>
    </row>
    <row r="336" spans="1:11" s="4" customFormat="1">
      <c r="A336" s="20" t="s">
        <v>282</v>
      </c>
      <c r="B336" s="21" t="s">
        <v>551</v>
      </c>
      <c r="C336" s="2" t="s">
        <v>15</v>
      </c>
      <c r="D336" s="3">
        <f>D338+D339+D340+D341</f>
        <v>114.78</v>
      </c>
      <c r="E336" s="2" t="s">
        <v>15</v>
      </c>
      <c r="F336" s="3">
        <f>F338+F339+F340+F341</f>
        <v>0</v>
      </c>
      <c r="G336" s="2" t="s">
        <v>15</v>
      </c>
      <c r="H336" s="3">
        <f>H338+H339+H340+H341</f>
        <v>0</v>
      </c>
      <c r="I336" s="22" t="s">
        <v>356</v>
      </c>
      <c r="J336" s="27"/>
      <c r="K336" s="22" t="s">
        <v>74</v>
      </c>
    </row>
    <row r="337" spans="1:11" s="4" customFormat="1">
      <c r="A337" s="20"/>
      <c r="B337" s="21"/>
      <c r="C337" s="2" t="s">
        <v>8</v>
      </c>
      <c r="D337" s="3"/>
      <c r="E337" s="2" t="s">
        <v>8</v>
      </c>
      <c r="F337" s="3"/>
      <c r="G337" s="2" t="s">
        <v>8</v>
      </c>
      <c r="H337" s="3"/>
      <c r="I337" s="22"/>
      <c r="J337" s="27"/>
      <c r="K337" s="22"/>
    </row>
    <row r="338" spans="1:11" s="4" customFormat="1">
      <c r="A338" s="20"/>
      <c r="B338" s="21"/>
      <c r="C338" s="5" t="s">
        <v>3</v>
      </c>
      <c r="D338" s="3">
        <v>0</v>
      </c>
      <c r="E338" s="5" t="s">
        <v>3</v>
      </c>
      <c r="F338" s="3">
        <v>0</v>
      </c>
      <c r="G338" s="5" t="s">
        <v>3</v>
      </c>
      <c r="H338" s="3">
        <v>0</v>
      </c>
      <c r="I338" s="22"/>
      <c r="J338" s="27"/>
      <c r="K338" s="22"/>
    </row>
    <row r="339" spans="1:11" s="4" customFormat="1">
      <c r="A339" s="20"/>
      <c r="B339" s="21"/>
      <c r="C339" s="5" t="s">
        <v>4</v>
      </c>
      <c r="D339" s="3">
        <v>0</v>
      </c>
      <c r="E339" s="5" t="s">
        <v>4</v>
      </c>
      <c r="F339" s="3">
        <v>0</v>
      </c>
      <c r="G339" s="5" t="s">
        <v>4</v>
      </c>
      <c r="H339" s="3">
        <v>0</v>
      </c>
      <c r="I339" s="22"/>
      <c r="J339" s="27"/>
      <c r="K339" s="22"/>
    </row>
    <row r="340" spans="1:11" s="4" customFormat="1">
      <c r="A340" s="20"/>
      <c r="B340" s="21"/>
      <c r="C340" s="5" t="s">
        <v>5</v>
      </c>
      <c r="D340" s="3">
        <f>114779.95/1000</f>
        <v>114.78</v>
      </c>
      <c r="E340" s="5" t="s">
        <v>5</v>
      </c>
      <c r="F340" s="3">
        <v>0</v>
      </c>
      <c r="G340" s="5" t="s">
        <v>5</v>
      </c>
      <c r="H340" s="3">
        <v>0</v>
      </c>
      <c r="I340" s="22"/>
      <c r="J340" s="27"/>
      <c r="K340" s="22"/>
    </row>
    <row r="341" spans="1:11" s="4" customFormat="1">
      <c r="A341" s="20"/>
      <c r="B341" s="21"/>
      <c r="C341" s="5" t="s">
        <v>6</v>
      </c>
      <c r="D341" s="3">
        <v>0</v>
      </c>
      <c r="E341" s="5" t="s">
        <v>6</v>
      </c>
      <c r="F341" s="3">
        <v>0</v>
      </c>
      <c r="G341" s="5" t="s">
        <v>6</v>
      </c>
      <c r="H341" s="3">
        <v>0</v>
      </c>
      <c r="I341" s="22"/>
      <c r="J341" s="27"/>
      <c r="K341" s="22"/>
    </row>
    <row r="342" spans="1:11" s="4" customFormat="1" ht="15" customHeight="1">
      <c r="A342" s="20" t="s">
        <v>552</v>
      </c>
      <c r="B342" s="21" t="s">
        <v>100</v>
      </c>
      <c r="C342" s="2" t="s">
        <v>15</v>
      </c>
      <c r="D342" s="3">
        <f>D344+D345+D346+D347</f>
        <v>0</v>
      </c>
      <c r="E342" s="2" t="s">
        <v>15</v>
      </c>
      <c r="F342" s="3">
        <f>F344+F345+F346+F347</f>
        <v>0</v>
      </c>
      <c r="G342" s="2" t="s">
        <v>15</v>
      </c>
      <c r="H342" s="3">
        <f>H344+H345+H346+H347</f>
        <v>0</v>
      </c>
      <c r="I342" s="22" t="s">
        <v>356</v>
      </c>
      <c r="J342" s="27"/>
      <c r="K342" s="22" t="s">
        <v>74</v>
      </c>
    </row>
    <row r="343" spans="1:11" s="4" customFormat="1" ht="15" customHeight="1">
      <c r="A343" s="20"/>
      <c r="B343" s="21"/>
      <c r="C343" s="2" t="s">
        <v>8</v>
      </c>
      <c r="D343" s="3"/>
      <c r="E343" s="2" t="s">
        <v>8</v>
      </c>
      <c r="F343" s="3"/>
      <c r="G343" s="2" t="s">
        <v>8</v>
      </c>
      <c r="H343" s="3"/>
      <c r="I343" s="22"/>
      <c r="J343" s="27"/>
      <c r="K343" s="22"/>
    </row>
    <row r="344" spans="1:11" s="4" customFormat="1" ht="15" customHeight="1">
      <c r="A344" s="20"/>
      <c r="B344" s="21"/>
      <c r="C344" s="5" t="s">
        <v>3</v>
      </c>
      <c r="D344" s="3">
        <v>0</v>
      </c>
      <c r="E344" s="5" t="s">
        <v>3</v>
      </c>
      <c r="F344" s="3">
        <v>0</v>
      </c>
      <c r="G344" s="5" t="s">
        <v>3</v>
      </c>
      <c r="H344" s="3">
        <v>0</v>
      </c>
      <c r="I344" s="22"/>
      <c r="J344" s="27"/>
      <c r="K344" s="22"/>
    </row>
    <row r="345" spans="1:11" s="4" customFormat="1" ht="15" customHeight="1">
      <c r="A345" s="20"/>
      <c r="B345" s="21"/>
      <c r="C345" s="5" t="s">
        <v>4</v>
      </c>
      <c r="D345" s="3">
        <v>0</v>
      </c>
      <c r="E345" s="5" t="s">
        <v>4</v>
      </c>
      <c r="F345" s="3">
        <v>0</v>
      </c>
      <c r="G345" s="5" t="s">
        <v>4</v>
      </c>
      <c r="H345" s="3">
        <v>0</v>
      </c>
      <c r="I345" s="22"/>
      <c r="J345" s="27"/>
      <c r="K345" s="22"/>
    </row>
    <row r="346" spans="1:11" s="4" customFormat="1" ht="15" customHeight="1">
      <c r="A346" s="20"/>
      <c r="B346" s="21"/>
      <c r="C346" s="5" t="s">
        <v>5</v>
      </c>
      <c r="D346" s="3">
        <v>0</v>
      </c>
      <c r="E346" s="5" t="s">
        <v>5</v>
      </c>
      <c r="F346" s="3">
        <v>0</v>
      </c>
      <c r="G346" s="5" t="s">
        <v>5</v>
      </c>
      <c r="H346" s="3">
        <v>0</v>
      </c>
      <c r="I346" s="22"/>
      <c r="J346" s="27"/>
      <c r="K346" s="22"/>
    </row>
    <row r="347" spans="1:11" s="4" customFormat="1" ht="15" customHeight="1">
      <c r="A347" s="20"/>
      <c r="B347" s="21"/>
      <c r="C347" s="5" t="s">
        <v>6</v>
      </c>
      <c r="D347" s="3">
        <v>0</v>
      </c>
      <c r="E347" s="5" t="s">
        <v>6</v>
      </c>
      <c r="F347" s="3">
        <v>0</v>
      </c>
      <c r="G347" s="5" t="s">
        <v>6</v>
      </c>
      <c r="H347" s="3">
        <v>0</v>
      </c>
      <c r="I347" s="22"/>
      <c r="J347" s="27"/>
      <c r="K347" s="22"/>
    </row>
    <row r="348" spans="1:11" s="4" customFormat="1" ht="15" customHeight="1">
      <c r="A348" s="20" t="s">
        <v>124</v>
      </c>
      <c r="B348" s="21" t="s">
        <v>33</v>
      </c>
      <c r="C348" s="2" t="s">
        <v>15</v>
      </c>
      <c r="D348" s="3">
        <f>D350+D351+D352+D353</f>
        <v>13004.51</v>
      </c>
      <c r="E348" s="2" t="s">
        <v>15</v>
      </c>
      <c r="F348" s="3">
        <f>F350+F351+F352+F353</f>
        <v>392.6</v>
      </c>
      <c r="G348" s="2" t="s">
        <v>15</v>
      </c>
      <c r="H348" s="3">
        <f>H350+H351+H352+H353</f>
        <v>3951.6</v>
      </c>
      <c r="I348" s="22" t="s">
        <v>265</v>
      </c>
      <c r="J348" s="27"/>
      <c r="K348" s="22" t="s">
        <v>74</v>
      </c>
    </row>
    <row r="349" spans="1:11" s="4" customFormat="1" ht="15" customHeight="1">
      <c r="A349" s="20"/>
      <c r="B349" s="21"/>
      <c r="C349" s="2" t="s">
        <v>8</v>
      </c>
      <c r="D349" s="3"/>
      <c r="E349" s="2" t="s">
        <v>8</v>
      </c>
      <c r="F349" s="3"/>
      <c r="G349" s="2" t="s">
        <v>8</v>
      </c>
      <c r="H349" s="3"/>
      <c r="I349" s="22"/>
      <c r="J349" s="27"/>
      <c r="K349" s="22"/>
    </row>
    <row r="350" spans="1:11" s="4" customFormat="1" ht="15" customHeight="1">
      <c r="A350" s="20"/>
      <c r="B350" s="21"/>
      <c r="C350" s="5" t="s">
        <v>3</v>
      </c>
      <c r="D350" s="3">
        <f t="shared" ref="D350:F351" si="33">D356+D362+D368+D374+D380+D386+D392+D398+D404+D452+D410+D416+D422+D428+D434+D440+D446</f>
        <v>0</v>
      </c>
      <c r="E350" s="5" t="s">
        <v>3</v>
      </c>
      <c r="F350" s="3">
        <f t="shared" si="33"/>
        <v>0</v>
      </c>
      <c r="G350" s="5" t="s">
        <v>3</v>
      </c>
      <c r="H350" s="3">
        <f t="shared" ref="H350" si="34">H356+H362+H368+H374+H380+H386+H392+H398+H404+H452+H410+H416+H422+H428+H434+H440+H446</f>
        <v>0</v>
      </c>
      <c r="I350" s="22"/>
      <c r="J350" s="27"/>
      <c r="K350" s="22"/>
    </row>
    <row r="351" spans="1:11" s="4" customFormat="1" ht="15" customHeight="1">
      <c r="A351" s="20"/>
      <c r="B351" s="21"/>
      <c r="C351" s="5" t="s">
        <v>4</v>
      </c>
      <c r="D351" s="3">
        <f t="shared" si="33"/>
        <v>0</v>
      </c>
      <c r="E351" s="5" t="s">
        <v>4</v>
      </c>
      <c r="F351" s="3">
        <f t="shared" si="33"/>
        <v>0</v>
      </c>
      <c r="G351" s="5" t="s">
        <v>4</v>
      </c>
      <c r="H351" s="3">
        <f t="shared" ref="H351" si="35">H357+H363+H369+H375+H381+H387+H393+H399+H405+H453+H411+H417+H423+H429+H435+H441+H447</f>
        <v>0</v>
      </c>
      <c r="I351" s="22"/>
      <c r="J351" s="27"/>
      <c r="K351" s="22"/>
    </row>
    <row r="352" spans="1:11" s="4" customFormat="1" ht="15" customHeight="1">
      <c r="A352" s="20"/>
      <c r="B352" s="21"/>
      <c r="C352" s="5" t="s">
        <v>5</v>
      </c>
      <c r="D352" s="3">
        <f>D358+D364+D370+D376+D382+D388+D394+D400+D406+D454+D412+D418+D424+D430+D436+D442+D448</f>
        <v>13004.51</v>
      </c>
      <c r="E352" s="5" t="s">
        <v>5</v>
      </c>
      <c r="F352" s="3">
        <f>F358+F364+F370+F376+F382+F388+F394+F400+F406+F454+F412+F418+F424+F430+F436+F442+F448</f>
        <v>392.6</v>
      </c>
      <c r="G352" s="5" t="s">
        <v>5</v>
      </c>
      <c r="H352" s="3">
        <f>H358+H364+H370+H376+H382+H388+H394+H400+H406+H454+H412+H418+H424+H430+H436+H442+H448</f>
        <v>3951.6</v>
      </c>
      <c r="I352" s="22"/>
      <c r="J352" s="27"/>
      <c r="K352" s="22"/>
    </row>
    <row r="353" spans="1:11" s="4" customFormat="1" ht="15" customHeight="1">
      <c r="A353" s="20"/>
      <c r="B353" s="21"/>
      <c r="C353" s="5" t="s">
        <v>6</v>
      </c>
      <c r="D353" s="3">
        <f>D359+D365+D371+D377+D383+D389+D395+D401+D407+D455+D413+D419+D425+D431+D437+D443+D449</f>
        <v>0</v>
      </c>
      <c r="E353" s="5" t="s">
        <v>6</v>
      </c>
      <c r="F353" s="3">
        <f>F359+F365+F371+F377+F383+F389+F395+F401+F407+F455+F413+F419+F425+F431+F437+F443+F449</f>
        <v>0</v>
      </c>
      <c r="G353" s="5" t="s">
        <v>6</v>
      </c>
      <c r="H353" s="3">
        <f>H359+H365+H371+H377+H383+H389+H395+H401+H407+H455+H413+H419+H425+H431+H437+H443+H449</f>
        <v>0</v>
      </c>
      <c r="I353" s="22"/>
      <c r="J353" s="27"/>
      <c r="K353" s="22"/>
    </row>
    <row r="354" spans="1:11" s="4" customFormat="1" ht="15.75" customHeight="1">
      <c r="A354" s="20" t="s">
        <v>125</v>
      </c>
      <c r="B354" s="21" t="s">
        <v>99</v>
      </c>
      <c r="C354" s="2" t="s">
        <v>15</v>
      </c>
      <c r="D354" s="3">
        <f>D356+D357+D358+D359</f>
        <v>10121.49</v>
      </c>
      <c r="E354" s="2" t="s">
        <v>15</v>
      </c>
      <c r="F354" s="3">
        <f>F356+F357+F358+F359</f>
        <v>392.6</v>
      </c>
      <c r="G354" s="2" t="s">
        <v>15</v>
      </c>
      <c r="H354" s="3">
        <f>H356+H357+H358+H359</f>
        <v>1916.2</v>
      </c>
      <c r="I354" s="22" t="s">
        <v>265</v>
      </c>
      <c r="J354" s="27"/>
      <c r="K354" s="22" t="s">
        <v>74</v>
      </c>
    </row>
    <row r="355" spans="1:11" s="4" customFormat="1" ht="15.75" customHeight="1">
      <c r="A355" s="20"/>
      <c r="B355" s="21"/>
      <c r="C355" s="2" t="s">
        <v>8</v>
      </c>
      <c r="D355" s="3"/>
      <c r="E355" s="2" t="s">
        <v>8</v>
      </c>
      <c r="F355" s="3"/>
      <c r="G355" s="2" t="s">
        <v>8</v>
      </c>
      <c r="H355" s="3"/>
      <c r="I355" s="22"/>
      <c r="J355" s="27"/>
      <c r="K355" s="22"/>
    </row>
    <row r="356" spans="1:11" s="4" customFormat="1" ht="15.75" customHeight="1">
      <c r="A356" s="20"/>
      <c r="B356" s="21"/>
      <c r="C356" s="5" t="s">
        <v>3</v>
      </c>
      <c r="D356" s="3">
        <v>0</v>
      </c>
      <c r="E356" s="5" t="s">
        <v>3</v>
      </c>
      <c r="F356" s="3">
        <v>0</v>
      </c>
      <c r="G356" s="5" t="s">
        <v>3</v>
      </c>
      <c r="H356" s="3">
        <v>0</v>
      </c>
      <c r="I356" s="22"/>
      <c r="J356" s="27"/>
      <c r="K356" s="22"/>
    </row>
    <row r="357" spans="1:11" s="4" customFormat="1" ht="15.75" customHeight="1">
      <c r="A357" s="20"/>
      <c r="B357" s="21"/>
      <c r="C357" s="5" t="s">
        <v>4</v>
      </c>
      <c r="D357" s="3">
        <v>0</v>
      </c>
      <c r="E357" s="5" t="s">
        <v>4</v>
      </c>
      <c r="F357" s="3">
        <v>0</v>
      </c>
      <c r="G357" s="5" t="s">
        <v>4</v>
      </c>
      <c r="H357" s="3">
        <v>0</v>
      </c>
      <c r="I357" s="22"/>
      <c r="J357" s="27"/>
      <c r="K357" s="22"/>
    </row>
    <row r="358" spans="1:11" s="4" customFormat="1" ht="15.75" customHeight="1">
      <c r="A358" s="20"/>
      <c r="B358" s="21"/>
      <c r="C358" s="5" t="s">
        <v>5</v>
      </c>
      <c r="D358" s="3">
        <f>10121486.76/1000</f>
        <v>10121.49</v>
      </c>
      <c r="E358" s="5" t="s">
        <v>5</v>
      </c>
      <c r="F358" s="3">
        <v>392.6</v>
      </c>
      <c r="G358" s="5" t="s">
        <v>5</v>
      </c>
      <c r="H358" s="3">
        <v>1916.2</v>
      </c>
      <c r="I358" s="22"/>
      <c r="J358" s="27"/>
      <c r="K358" s="22"/>
    </row>
    <row r="359" spans="1:11" s="4" customFormat="1" ht="15.75" customHeight="1">
      <c r="A359" s="20"/>
      <c r="B359" s="21"/>
      <c r="C359" s="5" t="s">
        <v>6</v>
      </c>
      <c r="D359" s="3">
        <v>0</v>
      </c>
      <c r="E359" s="5" t="s">
        <v>6</v>
      </c>
      <c r="F359" s="3">
        <v>0</v>
      </c>
      <c r="G359" s="5" t="s">
        <v>6</v>
      </c>
      <c r="H359" s="3">
        <v>0</v>
      </c>
      <c r="I359" s="22"/>
      <c r="J359" s="27"/>
      <c r="K359" s="22"/>
    </row>
    <row r="360" spans="1:11" s="4" customFormat="1" ht="15.75" customHeight="1">
      <c r="A360" s="20" t="s">
        <v>126</v>
      </c>
      <c r="B360" s="21" t="s">
        <v>376</v>
      </c>
      <c r="C360" s="2" t="s">
        <v>15</v>
      </c>
      <c r="D360" s="3">
        <f>D362+D363+D364+D365</f>
        <v>28</v>
      </c>
      <c r="E360" s="2" t="s">
        <v>15</v>
      </c>
      <c r="F360" s="3">
        <f>F362+F363+F364+F365</f>
        <v>0</v>
      </c>
      <c r="G360" s="2" t="s">
        <v>15</v>
      </c>
      <c r="H360" s="3">
        <f>H362+H363+H364+H365</f>
        <v>0</v>
      </c>
      <c r="I360" s="22" t="s">
        <v>356</v>
      </c>
      <c r="J360" s="27"/>
      <c r="K360" s="22" t="s">
        <v>74</v>
      </c>
    </row>
    <row r="361" spans="1:11" s="4" customFormat="1" ht="15.75" customHeight="1">
      <c r="A361" s="20"/>
      <c r="B361" s="21"/>
      <c r="C361" s="2" t="s">
        <v>8</v>
      </c>
      <c r="D361" s="3"/>
      <c r="E361" s="2" t="s">
        <v>8</v>
      </c>
      <c r="F361" s="3"/>
      <c r="G361" s="2" t="s">
        <v>8</v>
      </c>
      <c r="H361" s="3"/>
      <c r="I361" s="22"/>
      <c r="J361" s="27"/>
      <c r="K361" s="22"/>
    </row>
    <row r="362" spans="1:11" s="4" customFormat="1" ht="15.75" customHeight="1">
      <c r="A362" s="20"/>
      <c r="B362" s="21"/>
      <c r="C362" s="5" t="s">
        <v>3</v>
      </c>
      <c r="D362" s="3">
        <v>0</v>
      </c>
      <c r="E362" s="5" t="s">
        <v>3</v>
      </c>
      <c r="F362" s="3">
        <v>0</v>
      </c>
      <c r="G362" s="5" t="s">
        <v>3</v>
      </c>
      <c r="H362" s="3">
        <v>0</v>
      </c>
      <c r="I362" s="22"/>
      <c r="J362" s="27"/>
      <c r="K362" s="22"/>
    </row>
    <row r="363" spans="1:11" s="4" customFormat="1" ht="15.75" customHeight="1">
      <c r="A363" s="20"/>
      <c r="B363" s="21"/>
      <c r="C363" s="5" t="s">
        <v>4</v>
      </c>
      <c r="D363" s="3">
        <v>0</v>
      </c>
      <c r="E363" s="5" t="s">
        <v>4</v>
      </c>
      <c r="F363" s="3">
        <v>0</v>
      </c>
      <c r="G363" s="5" t="s">
        <v>4</v>
      </c>
      <c r="H363" s="3">
        <v>0</v>
      </c>
      <c r="I363" s="22"/>
      <c r="J363" s="27"/>
      <c r="K363" s="22"/>
    </row>
    <row r="364" spans="1:11" s="4" customFormat="1" ht="15.75" customHeight="1">
      <c r="A364" s="20"/>
      <c r="B364" s="21"/>
      <c r="C364" s="5" t="s">
        <v>5</v>
      </c>
      <c r="D364" s="3">
        <f>28000/1000</f>
        <v>28</v>
      </c>
      <c r="E364" s="5" t="s">
        <v>5</v>
      </c>
      <c r="F364" s="3">
        <v>0</v>
      </c>
      <c r="G364" s="5" t="s">
        <v>5</v>
      </c>
      <c r="H364" s="3">
        <v>0</v>
      </c>
      <c r="I364" s="22"/>
      <c r="J364" s="27"/>
      <c r="K364" s="22"/>
    </row>
    <row r="365" spans="1:11" s="4" customFormat="1" ht="15.75" customHeight="1">
      <c r="A365" s="20"/>
      <c r="B365" s="21"/>
      <c r="C365" s="5" t="s">
        <v>6</v>
      </c>
      <c r="D365" s="3">
        <v>0</v>
      </c>
      <c r="E365" s="5" t="s">
        <v>6</v>
      </c>
      <c r="F365" s="3">
        <v>0</v>
      </c>
      <c r="G365" s="5" t="s">
        <v>6</v>
      </c>
      <c r="H365" s="3">
        <v>0</v>
      </c>
      <c r="I365" s="22"/>
      <c r="J365" s="27"/>
      <c r="K365" s="22"/>
    </row>
    <row r="366" spans="1:11" s="4" customFormat="1" ht="15.75" customHeight="1">
      <c r="A366" s="20" t="s">
        <v>127</v>
      </c>
      <c r="B366" s="21" t="s">
        <v>277</v>
      </c>
      <c r="C366" s="2" t="s">
        <v>15</v>
      </c>
      <c r="D366" s="3">
        <f>D368+D369+D370+D371</f>
        <v>40</v>
      </c>
      <c r="E366" s="2" t="s">
        <v>15</v>
      </c>
      <c r="F366" s="3">
        <f>F368+F369+F370+F371</f>
        <v>0</v>
      </c>
      <c r="G366" s="2" t="s">
        <v>15</v>
      </c>
      <c r="H366" s="3">
        <f>H368+H369+H370+H371</f>
        <v>0</v>
      </c>
      <c r="I366" s="22" t="s">
        <v>356</v>
      </c>
      <c r="J366" s="27"/>
      <c r="K366" s="22" t="s">
        <v>74</v>
      </c>
    </row>
    <row r="367" spans="1:11" s="4" customFormat="1" ht="15.75" customHeight="1">
      <c r="A367" s="20"/>
      <c r="B367" s="21"/>
      <c r="C367" s="2" t="s">
        <v>8</v>
      </c>
      <c r="D367" s="3"/>
      <c r="E367" s="2" t="s">
        <v>8</v>
      </c>
      <c r="F367" s="3"/>
      <c r="G367" s="2" t="s">
        <v>8</v>
      </c>
      <c r="H367" s="3"/>
      <c r="I367" s="22"/>
      <c r="J367" s="27"/>
      <c r="K367" s="22"/>
    </row>
    <row r="368" spans="1:11" s="4" customFormat="1" ht="15.75" customHeight="1">
      <c r="A368" s="20"/>
      <c r="B368" s="21"/>
      <c r="C368" s="5" t="s">
        <v>3</v>
      </c>
      <c r="D368" s="3">
        <v>0</v>
      </c>
      <c r="E368" s="5" t="s">
        <v>3</v>
      </c>
      <c r="F368" s="3">
        <v>0</v>
      </c>
      <c r="G368" s="5" t="s">
        <v>3</v>
      </c>
      <c r="H368" s="3">
        <v>0</v>
      </c>
      <c r="I368" s="22"/>
      <c r="J368" s="27"/>
      <c r="K368" s="22"/>
    </row>
    <row r="369" spans="1:11" s="4" customFormat="1" ht="15.75" customHeight="1">
      <c r="A369" s="20"/>
      <c r="B369" s="21"/>
      <c r="C369" s="5" t="s">
        <v>4</v>
      </c>
      <c r="D369" s="3">
        <v>0</v>
      </c>
      <c r="E369" s="5" t="s">
        <v>4</v>
      </c>
      <c r="F369" s="3">
        <v>0</v>
      </c>
      <c r="G369" s="5" t="s">
        <v>4</v>
      </c>
      <c r="H369" s="3">
        <v>0</v>
      </c>
      <c r="I369" s="22"/>
      <c r="J369" s="27"/>
      <c r="K369" s="22"/>
    </row>
    <row r="370" spans="1:11" s="4" customFormat="1" ht="15.75" customHeight="1">
      <c r="A370" s="20"/>
      <c r="B370" s="21"/>
      <c r="C370" s="5" t="s">
        <v>5</v>
      </c>
      <c r="D370" s="3">
        <f>40000/1000</f>
        <v>40</v>
      </c>
      <c r="E370" s="5" t="s">
        <v>5</v>
      </c>
      <c r="F370" s="3">
        <v>0</v>
      </c>
      <c r="G370" s="5" t="s">
        <v>5</v>
      </c>
      <c r="H370" s="3">
        <v>0</v>
      </c>
      <c r="I370" s="22"/>
      <c r="J370" s="27"/>
      <c r="K370" s="22"/>
    </row>
    <row r="371" spans="1:11" s="4" customFormat="1" ht="15.75" customHeight="1">
      <c r="A371" s="20"/>
      <c r="B371" s="21"/>
      <c r="C371" s="5" t="s">
        <v>6</v>
      </c>
      <c r="D371" s="3">
        <v>0</v>
      </c>
      <c r="E371" s="5" t="s">
        <v>6</v>
      </c>
      <c r="F371" s="3">
        <v>0</v>
      </c>
      <c r="G371" s="5" t="s">
        <v>6</v>
      </c>
      <c r="H371" s="3">
        <v>0</v>
      </c>
      <c r="I371" s="22"/>
      <c r="J371" s="27"/>
      <c r="K371" s="22"/>
    </row>
    <row r="372" spans="1:11" s="4" customFormat="1" ht="15.75" customHeight="1">
      <c r="A372" s="20" t="s">
        <v>128</v>
      </c>
      <c r="B372" s="21" t="s">
        <v>278</v>
      </c>
      <c r="C372" s="2" t="s">
        <v>15</v>
      </c>
      <c r="D372" s="3">
        <f>D374+D375+D376+D377</f>
        <v>20</v>
      </c>
      <c r="E372" s="2" t="s">
        <v>15</v>
      </c>
      <c r="F372" s="3">
        <f>F374+F375+F376+F377</f>
        <v>0</v>
      </c>
      <c r="G372" s="2" t="s">
        <v>15</v>
      </c>
      <c r="H372" s="3">
        <f>H374+H375+H376+H377</f>
        <v>0</v>
      </c>
      <c r="I372" s="22" t="s">
        <v>356</v>
      </c>
      <c r="J372" s="27"/>
      <c r="K372" s="22" t="s">
        <v>74</v>
      </c>
    </row>
    <row r="373" spans="1:11" s="4" customFormat="1" ht="15.75" customHeight="1">
      <c r="A373" s="20"/>
      <c r="B373" s="21"/>
      <c r="C373" s="2" t="s">
        <v>8</v>
      </c>
      <c r="D373" s="3"/>
      <c r="E373" s="2" t="s">
        <v>8</v>
      </c>
      <c r="F373" s="3"/>
      <c r="G373" s="2" t="s">
        <v>8</v>
      </c>
      <c r="H373" s="3"/>
      <c r="I373" s="22"/>
      <c r="J373" s="27"/>
      <c r="K373" s="22"/>
    </row>
    <row r="374" spans="1:11" s="4" customFormat="1" ht="15.75" customHeight="1">
      <c r="A374" s="20"/>
      <c r="B374" s="21"/>
      <c r="C374" s="5" t="s">
        <v>3</v>
      </c>
      <c r="D374" s="3">
        <v>0</v>
      </c>
      <c r="E374" s="5" t="s">
        <v>3</v>
      </c>
      <c r="F374" s="3">
        <v>0</v>
      </c>
      <c r="G374" s="5" t="s">
        <v>3</v>
      </c>
      <c r="H374" s="3">
        <v>0</v>
      </c>
      <c r="I374" s="22"/>
      <c r="J374" s="27"/>
      <c r="K374" s="22"/>
    </row>
    <row r="375" spans="1:11" s="4" customFormat="1" ht="15.75" customHeight="1">
      <c r="A375" s="20"/>
      <c r="B375" s="21"/>
      <c r="C375" s="5" t="s">
        <v>4</v>
      </c>
      <c r="D375" s="3">
        <v>0</v>
      </c>
      <c r="E375" s="5" t="s">
        <v>4</v>
      </c>
      <c r="F375" s="3">
        <v>0</v>
      </c>
      <c r="G375" s="5" t="s">
        <v>4</v>
      </c>
      <c r="H375" s="3">
        <v>0</v>
      </c>
      <c r="I375" s="22"/>
      <c r="J375" s="27"/>
      <c r="K375" s="22"/>
    </row>
    <row r="376" spans="1:11" s="4" customFormat="1" ht="15.75" customHeight="1">
      <c r="A376" s="20"/>
      <c r="B376" s="21"/>
      <c r="C376" s="5" t="s">
        <v>5</v>
      </c>
      <c r="D376" s="3">
        <f>20000/1000</f>
        <v>20</v>
      </c>
      <c r="E376" s="5" t="s">
        <v>5</v>
      </c>
      <c r="F376" s="3">
        <v>0</v>
      </c>
      <c r="G376" s="5" t="s">
        <v>5</v>
      </c>
      <c r="H376" s="3">
        <v>0</v>
      </c>
      <c r="I376" s="22"/>
      <c r="J376" s="27"/>
      <c r="K376" s="22"/>
    </row>
    <row r="377" spans="1:11" s="4" customFormat="1" ht="15.75" customHeight="1">
      <c r="A377" s="20"/>
      <c r="B377" s="21"/>
      <c r="C377" s="5" t="s">
        <v>6</v>
      </c>
      <c r="D377" s="3">
        <v>0</v>
      </c>
      <c r="E377" s="5" t="s">
        <v>6</v>
      </c>
      <c r="F377" s="3">
        <v>0</v>
      </c>
      <c r="G377" s="5" t="s">
        <v>6</v>
      </c>
      <c r="H377" s="3">
        <v>0</v>
      </c>
      <c r="I377" s="22"/>
      <c r="J377" s="27"/>
      <c r="K377" s="22"/>
    </row>
    <row r="378" spans="1:11" s="4" customFormat="1" ht="15.75" customHeight="1">
      <c r="A378" s="20" t="s">
        <v>129</v>
      </c>
      <c r="B378" s="21" t="s">
        <v>377</v>
      </c>
      <c r="C378" s="2" t="s">
        <v>15</v>
      </c>
      <c r="D378" s="3">
        <f>D380+D381+D382+D383</f>
        <v>35</v>
      </c>
      <c r="E378" s="2" t="s">
        <v>15</v>
      </c>
      <c r="F378" s="3">
        <f>F380+F381+F382+F383</f>
        <v>0</v>
      </c>
      <c r="G378" s="2" t="s">
        <v>15</v>
      </c>
      <c r="H378" s="3">
        <f>H380+H381+H382+H383</f>
        <v>0</v>
      </c>
      <c r="I378" s="22" t="s">
        <v>356</v>
      </c>
      <c r="J378" s="27"/>
      <c r="K378" s="22" t="s">
        <v>74</v>
      </c>
    </row>
    <row r="379" spans="1:11" s="4" customFormat="1" ht="15.75" customHeight="1">
      <c r="A379" s="20"/>
      <c r="B379" s="21"/>
      <c r="C379" s="2" t="s">
        <v>8</v>
      </c>
      <c r="D379" s="3"/>
      <c r="E379" s="2" t="s">
        <v>8</v>
      </c>
      <c r="F379" s="3"/>
      <c r="G379" s="2" t="s">
        <v>8</v>
      </c>
      <c r="H379" s="3"/>
      <c r="I379" s="22"/>
      <c r="J379" s="27"/>
      <c r="K379" s="22"/>
    </row>
    <row r="380" spans="1:11" s="4" customFormat="1" ht="15.75" customHeight="1">
      <c r="A380" s="20"/>
      <c r="B380" s="21"/>
      <c r="C380" s="5" t="s">
        <v>3</v>
      </c>
      <c r="D380" s="3">
        <v>0</v>
      </c>
      <c r="E380" s="5" t="s">
        <v>3</v>
      </c>
      <c r="F380" s="3">
        <v>0</v>
      </c>
      <c r="G380" s="5" t="s">
        <v>3</v>
      </c>
      <c r="H380" s="3">
        <v>0</v>
      </c>
      <c r="I380" s="22"/>
      <c r="J380" s="27"/>
      <c r="K380" s="22"/>
    </row>
    <row r="381" spans="1:11" s="4" customFormat="1" ht="15.75" customHeight="1">
      <c r="A381" s="20"/>
      <c r="B381" s="21"/>
      <c r="C381" s="5" t="s">
        <v>4</v>
      </c>
      <c r="D381" s="3">
        <v>0</v>
      </c>
      <c r="E381" s="5" t="s">
        <v>4</v>
      </c>
      <c r="F381" s="3">
        <v>0</v>
      </c>
      <c r="G381" s="5" t="s">
        <v>4</v>
      </c>
      <c r="H381" s="3">
        <v>0</v>
      </c>
      <c r="I381" s="22"/>
      <c r="J381" s="27"/>
      <c r="K381" s="22"/>
    </row>
    <row r="382" spans="1:11" s="4" customFormat="1" ht="15.75" customHeight="1">
      <c r="A382" s="20"/>
      <c r="B382" s="21"/>
      <c r="C382" s="5" t="s">
        <v>5</v>
      </c>
      <c r="D382" s="3">
        <f>35000/1000</f>
        <v>35</v>
      </c>
      <c r="E382" s="5" t="s">
        <v>5</v>
      </c>
      <c r="F382" s="3">
        <v>0</v>
      </c>
      <c r="G382" s="5" t="s">
        <v>5</v>
      </c>
      <c r="H382" s="3">
        <v>0</v>
      </c>
      <c r="I382" s="22"/>
      <c r="J382" s="27"/>
      <c r="K382" s="22"/>
    </row>
    <row r="383" spans="1:11" s="4" customFormat="1" ht="15.75" customHeight="1">
      <c r="A383" s="20"/>
      <c r="B383" s="21"/>
      <c r="C383" s="5" t="s">
        <v>6</v>
      </c>
      <c r="D383" s="3">
        <v>0</v>
      </c>
      <c r="E383" s="5" t="s">
        <v>6</v>
      </c>
      <c r="F383" s="3">
        <v>0</v>
      </c>
      <c r="G383" s="5" t="s">
        <v>6</v>
      </c>
      <c r="H383" s="3">
        <v>0</v>
      </c>
      <c r="I383" s="22"/>
      <c r="J383" s="27"/>
      <c r="K383" s="22"/>
    </row>
    <row r="384" spans="1:11" s="4" customFormat="1" ht="15.75" customHeight="1">
      <c r="A384" s="20" t="s">
        <v>130</v>
      </c>
      <c r="B384" s="21" t="s">
        <v>279</v>
      </c>
      <c r="C384" s="2" t="s">
        <v>15</v>
      </c>
      <c r="D384" s="3">
        <f>D386+D387+D388+D389</f>
        <v>88.2</v>
      </c>
      <c r="E384" s="2" t="s">
        <v>15</v>
      </c>
      <c r="F384" s="3">
        <f>F386+F387+F388+F389</f>
        <v>0</v>
      </c>
      <c r="G384" s="2" t="s">
        <v>15</v>
      </c>
      <c r="H384" s="3">
        <f>H386+H387+H388+H389</f>
        <v>0</v>
      </c>
      <c r="I384" s="22" t="s">
        <v>356</v>
      </c>
      <c r="J384" s="27"/>
      <c r="K384" s="22" t="s">
        <v>74</v>
      </c>
    </row>
    <row r="385" spans="1:11" s="4" customFormat="1" ht="15.75" customHeight="1">
      <c r="A385" s="20"/>
      <c r="B385" s="21"/>
      <c r="C385" s="2" t="s">
        <v>8</v>
      </c>
      <c r="D385" s="3"/>
      <c r="E385" s="2" t="s">
        <v>8</v>
      </c>
      <c r="F385" s="3"/>
      <c r="G385" s="2" t="s">
        <v>8</v>
      </c>
      <c r="H385" s="3"/>
      <c r="I385" s="22"/>
      <c r="J385" s="27"/>
      <c r="K385" s="22"/>
    </row>
    <row r="386" spans="1:11" s="4" customFormat="1" ht="15.75" customHeight="1">
      <c r="A386" s="20"/>
      <c r="B386" s="21"/>
      <c r="C386" s="5" t="s">
        <v>3</v>
      </c>
      <c r="D386" s="3">
        <v>0</v>
      </c>
      <c r="E386" s="5" t="s">
        <v>3</v>
      </c>
      <c r="F386" s="3">
        <v>0</v>
      </c>
      <c r="G386" s="5" t="s">
        <v>3</v>
      </c>
      <c r="H386" s="3">
        <v>0</v>
      </c>
      <c r="I386" s="22"/>
      <c r="J386" s="27"/>
      <c r="K386" s="22"/>
    </row>
    <row r="387" spans="1:11" s="4" customFormat="1" ht="15.75" customHeight="1">
      <c r="A387" s="20"/>
      <c r="B387" s="21"/>
      <c r="C387" s="5" t="s">
        <v>4</v>
      </c>
      <c r="D387" s="3">
        <v>0</v>
      </c>
      <c r="E387" s="5" t="s">
        <v>4</v>
      </c>
      <c r="F387" s="3">
        <v>0</v>
      </c>
      <c r="G387" s="5" t="s">
        <v>4</v>
      </c>
      <c r="H387" s="3">
        <v>0</v>
      </c>
      <c r="I387" s="22"/>
      <c r="J387" s="27"/>
      <c r="K387" s="22"/>
    </row>
    <row r="388" spans="1:11" s="4" customFormat="1" ht="15.75" customHeight="1">
      <c r="A388" s="20"/>
      <c r="B388" s="21"/>
      <c r="C388" s="5" t="s">
        <v>5</v>
      </c>
      <c r="D388" s="3">
        <f>88200/1000</f>
        <v>88.2</v>
      </c>
      <c r="E388" s="5" t="s">
        <v>5</v>
      </c>
      <c r="F388" s="3">
        <v>0</v>
      </c>
      <c r="G388" s="5" t="s">
        <v>5</v>
      </c>
      <c r="H388" s="3">
        <v>0</v>
      </c>
      <c r="I388" s="22"/>
      <c r="J388" s="27"/>
      <c r="K388" s="22"/>
    </row>
    <row r="389" spans="1:11" s="4" customFormat="1" ht="15.75" customHeight="1">
      <c r="A389" s="20"/>
      <c r="B389" s="21"/>
      <c r="C389" s="5" t="s">
        <v>6</v>
      </c>
      <c r="D389" s="3">
        <v>0</v>
      </c>
      <c r="E389" s="5" t="s">
        <v>6</v>
      </c>
      <c r="F389" s="3">
        <v>0</v>
      </c>
      <c r="G389" s="5" t="s">
        <v>6</v>
      </c>
      <c r="H389" s="3">
        <v>0</v>
      </c>
      <c r="I389" s="22"/>
      <c r="J389" s="27"/>
      <c r="K389" s="22"/>
    </row>
    <row r="390" spans="1:11" s="4" customFormat="1" ht="15.75" customHeight="1">
      <c r="A390" s="20" t="s">
        <v>131</v>
      </c>
      <c r="B390" s="21" t="s">
        <v>283</v>
      </c>
      <c r="C390" s="2" t="s">
        <v>15</v>
      </c>
      <c r="D390" s="3">
        <f>D392+D393+D394+D395</f>
        <v>217.9</v>
      </c>
      <c r="E390" s="2" t="s">
        <v>15</v>
      </c>
      <c r="F390" s="3">
        <f>F392+F393+F394+F395</f>
        <v>0</v>
      </c>
      <c r="G390" s="2" t="s">
        <v>15</v>
      </c>
      <c r="H390" s="3">
        <f>H392+H393+H394+H395</f>
        <v>0</v>
      </c>
      <c r="I390" s="22" t="s">
        <v>356</v>
      </c>
      <c r="J390" s="27"/>
      <c r="K390" s="22" t="s">
        <v>74</v>
      </c>
    </row>
    <row r="391" spans="1:11" s="4" customFormat="1" ht="15.75" customHeight="1">
      <c r="A391" s="20"/>
      <c r="B391" s="21"/>
      <c r="C391" s="2" t="s">
        <v>8</v>
      </c>
      <c r="D391" s="3"/>
      <c r="E391" s="2" t="s">
        <v>8</v>
      </c>
      <c r="F391" s="3"/>
      <c r="G391" s="2" t="s">
        <v>8</v>
      </c>
      <c r="H391" s="3"/>
      <c r="I391" s="22"/>
      <c r="J391" s="27"/>
      <c r="K391" s="22"/>
    </row>
    <row r="392" spans="1:11" s="4" customFormat="1" ht="15.75" customHeight="1">
      <c r="A392" s="20"/>
      <c r="B392" s="21"/>
      <c r="C392" s="5" t="s">
        <v>3</v>
      </c>
      <c r="D392" s="3">
        <v>0</v>
      </c>
      <c r="E392" s="5" t="s">
        <v>3</v>
      </c>
      <c r="F392" s="3">
        <v>0</v>
      </c>
      <c r="G392" s="5" t="s">
        <v>3</v>
      </c>
      <c r="H392" s="3">
        <v>0</v>
      </c>
      <c r="I392" s="22"/>
      <c r="J392" s="27"/>
      <c r="K392" s="22"/>
    </row>
    <row r="393" spans="1:11" s="4" customFormat="1" ht="15.75" customHeight="1">
      <c r="A393" s="20"/>
      <c r="B393" s="21"/>
      <c r="C393" s="5" t="s">
        <v>4</v>
      </c>
      <c r="D393" s="3">
        <v>0</v>
      </c>
      <c r="E393" s="5" t="s">
        <v>4</v>
      </c>
      <c r="F393" s="3">
        <v>0</v>
      </c>
      <c r="G393" s="5" t="s">
        <v>4</v>
      </c>
      <c r="H393" s="3">
        <v>0</v>
      </c>
      <c r="I393" s="22"/>
      <c r="J393" s="27"/>
      <c r="K393" s="22"/>
    </row>
    <row r="394" spans="1:11" s="4" customFormat="1" ht="15.75" customHeight="1">
      <c r="A394" s="20"/>
      <c r="B394" s="21"/>
      <c r="C394" s="5" t="s">
        <v>5</v>
      </c>
      <c r="D394" s="3">
        <f>217900/1000</f>
        <v>217.9</v>
      </c>
      <c r="E394" s="5" t="s">
        <v>5</v>
      </c>
      <c r="F394" s="3">
        <v>0</v>
      </c>
      <c r="G394" s="5" t="s">
        <v>5</v>
      </c>
      <c r="H394" s="3">
        <v>0</v>
      </c>
      <c r="I394" s="22"/>
      <c r="J394" s="27"/>
      <c r="K394" s="22"/>
    </row>
    <row r="395" spans="1:11" s="4" customFormat="1" ht="15.75" customHeight="1">
      <c r="A395" s="20"/>
      <c r="B395" s="21"/>
      <c r="C395" s="5" t="s">
        <v>6</v>
      </c>
      <c r="D395" s="3">
        <v>0</v>
      </c>
      <c r="E395" s="5" t="s">
        <v>6</v>
      </c>
      <c r="F395" s="3">
        <v>0</v>
      </c>
      <c r="G395" s="5" t="s">
        <v>6</v>
      </c>
      <c r="H395" s="3">
        <v>0</v>
      </c>
      <c r="I395" s="22"/>
      <c r="J395" s="27"/>
      <c r="K395" s="22"/>
    </row>
    <row r="396" spans="1:11" s="4" customFormat="1" ht="15.75" customHeight="1">
      <c r="A396" s="20" t="s">
        <v>227</v>
      </c>
      <c r="B396" s="21" t="s">
        <v>378</v>
      </c>
      <c r="C396" s="2" t="s">
        <v>15</v>
      </c>
      <c r="D396" s="3">
        <f>D398+D399+D400+D401</f>
        <v>595.54</v>
      </c>
      <c r="E396" s="2" t="s">
        <v>15</v>
      </c>
      <c r="F396" s="3">
        <f>F398+F399+F400+F401</f>
        <v>0</v>
      </c>
      <c r="G396" s="2" t="s">
        <v>15</v>
      </c>
      <c r="H396" s="3">
        <f>H398+H399+H400+H401</f>
        <v>0</v>
      </c>
      <c r="I396" s="22" t="s">
        <v>356</v>
      </c>
      <c r="J396" s="27"/>
      <c r="K396" s="22" t="s">
        <v>74</v>
      </c>
    </row>
    <row r="397" spans="1:11" s="4" customFormat="1" ht="15.75" customHeight="1">
      <c r="A397" s="20"/>
      <c r="B397" s="21"/>
      <c r="C397" s="2" t="s">
        <v>8</v>
      </c>
      <c r="D397" s="3"/>
      <c r="E397" s="2" t="s">
        <v>8</v>
      </c>
      <c r="F397" s="3"/>
      <c r="G397" s="2" t="s">
        <v>8</v>
      </c>
      <c r="H397" s="3"/>
      <c r="I397" s="22"/>
      <c r="J397" s="27"/>
      <c r="K397" s="22"/>
    </row>
    <row r="398" spans="1:11" s="4" customFormat="1" ht="15.75" customHeight="1">
      <c r="A398" s="20"/>
      <c r="B398" s="21"/>
      <c r="C398" s="5" t="s">
        <v>3</v>
      </c>
      <c r="D398" s="3">
        <v>0</v>
      </c>
      <c r="E398" s="5" t="s">
        <v>3</v>
      </c>
      <c r="F398" s="3">
        <v>0</v>
      </c>
      <c r="G398" s="5" t="s">
        <v>3</v>
      </c>
      <c r="H398" s="3">
        <v>0</v>
      </c>
      <c r="I398" s="22"/>
      <c r="J398" s="27"/>
      <c r="K398" s="22"/>
    </row>
    <row r="399" spans="1:11" s="4" customFormat="1" ht="15.75" customHeight="1">
      <c r="A399" s="20"/>
      <c r="B399" s="21"/>
      <c r="C399" s="5" t="s">
        <v>4</v>
      </c>
      <c r="D399" s="3">
        <v>0</v>
      </c>
      <c r="E399" s="5" t="s">
        <v>4</v>
      </c>
      <c r="F399" s="3">
        <v>0</v>
      </c>
      <c r="G399" s="5" t="s">
        <v>4</v>
      </c>
      <c r="H399" s="3">
        <v>0</v>
      </c>
      <c r="I399" s="22"/>
      <c r="J399" s="27"/>
      <c r="K399" s="22"/>
    </row>
    <row r="400" spans="1:11" s="4" customFormat="1" ht="15.75" customHeight="1">
      <c r="A400" s="20"/>
      <c r="B400" s="21"/>
      <c r="C400" s="5" t="s">
        <v>5</v>
      </c>
      <c r="D400" s="3">
        <f>595541.05/1000</f>
        <v>595.54</v>
      </c>
      <c r="E400" s="5" t="s">
        <v>5</v>
      </c>
      <c r="F400" s="3">
        <v>0</v>
      </c>
      <c r="G400" s="5" t="s">
        <v>5</v>
      </c>
      <c r="H400" s="3">
        <v>0</v>
      </c>
      <c r="I400" s="22"/>
      <c r="J400" s="27"/>
      <c r="K400" s="22"/>
    </row>
    <row r="401" spans="1:11" s="4" customFormat="1" ht="15.75" customHeight="1">
      <c r="A401" s="20"/>
      <c r="B401" s="21"/>
      <c r="C401" s="5" t="s">
        <v>6</v>
      </c>
      <c r="D401" s="3">
        <v>0</v>
      </c>
      <c r="E401" s="5" t="s">
        <v>6</v>
      </c>
      <c r="F401" s="3">
        <v>0</v>
      </c>
      <c r="G401" s="5" t="s">
        <v>6</v>
      </c>
      <c r="H401" s="3">
        <v>0</v>
      </c>
      <c r="I401" s="22"/>
      <c r="J401" s="27"/>
      <c r="K401" s="22"/>
    </row>
    <row r="402" spans="1:11" s="4" customFormat="1" ht="15.75" customHeight="1">
      <c r="A402" s="20" t="s">
        <v>280</v>
      </c>
      <c r="B402" s="21" t="s">
        <v>284</v>
      </c>
      <c r="C402" s="2" t="s">
        <v>15</v>
      </c>
      <c r="D402" s="3">
        <f>D404+D405+D406+D407</f>
        <v>646.04</v>
      </c>
      <c r="E402" s="2" t="s">
        <v>15</v>
      </c>
      <c r="F402" s="3">
        <f>F404+F405+F406+F407</f>
        <v>0</v>
      </c>
      <c r="G402" s="2" t="s">
        <v>15</v>
      </c>
      <c r="H402" s="3">
        <f>H404+H405+H406+H407</f>
        <v>0</v>
      </c>
      <c r="I402" s="22" t="s">
        <v>356</v>
      </c>
      <c r="J402" s="27"/>
      <c r="K402" s="22" t="s">
        <v>74</v>
      </c>
    </row>
    <row r="403" spans="1:11" s="4" customFormat="1" ht="15.75" customHeight="1">
      <c r="A403" s="20"/>
      <c r="B403" s="21"/>
      <c r="C403" s="2" t="s">
        <v>8</v>
      </c>
      <c r="D403" s="3"/>
      <c r="E403" s="2" t="s">
        <v>8</v>
      </c>
      <c r="F403" s="3"/>
      <c r="G403" s="2" t="s">
        <v>8</v>
      </c>
      <c r="H403" s="3"/>
      <c r="I403" s="22"/>
      <c r="J403" s="27"/>
      <c r="K403" s="22"/>
    </row>
    <row r="404" spans="1:11" s="4" customFormat="1" ht="15.75" customHeight="1">
      <c r="A404" s="20"/>
      <c r="B404" s="21"/>
      <c r="C404" s="5" t="s">
        <v>3</v>
      </c>
      <c r="D404" s="3">
        <v>0</v>
      </c>
      <c r="E404" s="5" t="s">
        <v>3</v>
      </c>
      <c r="F404" s="3">
        <v>0</v>
      </c>
      <c r="G404" s="5" t="s">
        <v>3</v>
      </c>
      <c r="H404" s="3">
        <v>0</v>
      </c>
      <c r="I404" s="22"/>
      <c r="J404" s="27"/>
      <c r="K404" s="22"/>
    </row>
    <row r="405" spans="1:11" s="4" customFormat="1" ht="15.75" customHeight="1">
      <c r="A405" s="20"/>
      <c r="B405" s="21"/>
      <c r="C405" s="5" t="s">
        <v>4</v>
      </c>
      <c r="D405" s="3">
        <v>0</v>
      </c>
      <c r="E405" s="5" t="s">
        <v>4</v>
      </c>
      <c r="F405" s="3">
        <v>0</v>
      </c>
      <c r="G405" s="5" t="s">
        <v>4</v>
      </c>
      <c r="H405" s="3">
        <v>0</v>
      </c>
      <c r="I405" s="22"/>
      <c r="J405" s="27"/>
      <c r="K405" s="22"/>
    </row>
    <row r="406" spans="1:11" s="4" customFormat="1" ht="15.75" customHeight="1">
      <c r="A406" s="20"/>
      <c r="B406" s="21"/>
      <c r="C406" s="5" t="s">
        <v>5</v>
      </c>
      <c r="D406" s="3">
        <f>646039/1000</f>
        <v>646.04</v>
      </c>
      <c r="E406" s="5" t="s">
        <v>5</v>
      </c>
      <c r="F406" s="3">
        <v>0</v>
      </c>
      <c r="G406" s="5" t="s">
        <v>5</v>
      </c>
      <c r="H406" s="3">
        <v>0</v>
      </c>
      <c r="I406" s="22"/>
      <c r="J406" s="27"/>
      <c r="K406" s="22"/>
    </row>
    <row r="407" spans="1:11" s="4" customFormat="1" ht="15.75" customHeight="1">
      <c r="A407" s="20"/>
      <c r="B407" s="21"/>
      <c r="C407" s="5" t="s">
        <v>6</v>
      </c>
      <c r="D407" s="3">
        <v>0</v>
      </c>
      <c r="E407" s="5" t="s">
        <v>6</v>
      </c>
      <c r="F407" s="3">
        <v>0</v>
      </c>
      <c r="G407" s="5" t="s">
        <v>6</v>
      </c>
      <c r="H407" s="3">
        <v>0</v>
      </c>
      <c r="I407" s="22"/>
      <c r="J407" s="27"/>
      <c r="K407" s="22"/>
    </row>
    <row r="408" spans="1:11" s="4" customFormat="1" ht="15.75" customHeight="1">
      <c r="A408" s="20" t="s">
        <v>281</v>
      </c>
      <c r="B408" s="21" t="s">
        <v>478</v>
      </c>
      <c r="C408" s="2" t="s">
        <v>15</v>
      </c>
      <c r="D408" s="3">
        <f>D410+D411+D412+D413</f>
        <v>182.55</v>
      </c>
      <c r="E408" s="2" t="s">
        <v>15</v>
      </c>
      <c r="F408" s="3">
        <f>F410+F411+F412+F413</f>
        <v>0</v>
      </c>
      <c r="G408" s="2" t="s">
        <v>15</v>
      </c>
      <c r="H408" s="3">
        <f>H410+H411+H412+H413</f>
        <v>0</v>
      </c>
      <c r="I408" s="22" t="s">
        <v>356</v>
      </c>
      <c r="J408" s="27"/>
      <c r="K408" s="22" t="s">
        <v>74</v>
      </c>
    </row>
    <row r="409" spans="1:11" s="4" customFormat="1" ht="15.75" customHeight="1">
      <c r="A409" s="20"/>
      <c r="B409" s="21"/>
      <c r="C409" s="2" t="s">
        <v>8</v>
      </c>
      <c r="D409" s="3"/>
      <c r="E409" s="2" t="s">
        <v>8</v>
      </c>
      <c r="F409" s="3"/>
      <c r="G409" s="2" t="s">
        <v>8</v>
      </c>
      <c r="H409" s="3"/>
      <c r="I409" s="22"/>
      <c r="J409" s="27"/>
      <c r="K409" s="22"/>
    </row>
    <row r="410" spans="1:11" s="4" customFormat="1" ht="15.75" customHeight="1">
      <c r="A410" s="20"/>
      <c r="B410" s="21"/>
      <c r="C410" s="5" t="s">
        <v>3</v>
      </c>
      <c r="D410" s="3">
        <v>0</v>
      </c>
      <c r="E410" s="5" t="s">
        <v>3</v>
      </c>
      <c r="F410" s="3">
        <v>0</v>
      </c>
      <c r="G410" s="5" t="s">
        <v>3</v>
      </c>
      <c r="H410" s="3">
        <v>0</v>
      </c>
      <c r="I410" s="22"/>
      <c r="J410" s="27"/>
      <c r="K410" s="22"/>
    </row>
    <row r="411" spans="1:11" s="4" customFormat="1" ht="15.75" customHeight="1">
      <c r="A411" s="20"/>
      <c r="B411" s="21"/>
      <c r="C411" s="5" t="s">
        <v>4</v>
      </c>
      <c r="D411" s="3">
        <v>0</v>
      </c>
      <c r="E411" s="5" t="s">
        <v>4</v>
      </c>
      <c r="F411" s="3">
        <v>0</v>
      </c>
      <c r="G411" s="5" t="s">
        <v>4</v>
      </c>
      <c r="H411" s="3">
        <v>0</v>
      </c>
      <c r="I411" s="22"/>
      <c r="J411" s="27"/>
      <c r="K411" s="22"/>
    </row>
    <row r="412" spans="1:11" s="4" customFormat="1" ht="15.75" customHeight="1">
      <c r="A412" s="20"/>
      <c r="B412" s="21"/>
      <c r="C412" s="5" t="s">
        <v>5</v>
      </c>
      <c r="D412" s="3">
        <f>182552.23/1000</f>
        <v>182.55</v>
      </c>
      <c r="E412" s="5" t="s">
        <v>5</v>
      </c>
      <c r="F412" s="3">
        <v>0</v>
      </c>
      <c r="G412" s="5" t="s">
        <v>5</v>
      </c>
      <c r="H412" s="3">
        <v>0</v>
      </c>
      <c r="I412" s="22"/>
      <c r="J412" s="27"/>
      <c r="K412" s="22"/>
    </row>
    <row r="413" spans="1:11" s="4" customFormat="1" ht="15.75" customHeight="1">
      <c r="A413" s="20"/>
      <c r="B413" s="21"/>
      <c r="C413" s="5" t="s">
        <v>6</v>
      </c>
      <c r="D413" s="3">
        <v>0</v>
      </c>
      <c r="E413" s="5" t="s">
        <v>6</v>
      </c>
      <c r="F413" s="3">
        <v>0</v>
      </c>
      <c r="G413" s="5" t="s">
        <v>6</v>
      </c>
      <c r="H413" s="3">
        <v>0</v>
      </c>
      <c r="I413" s="22"/>
      <c r="J413" s="27"/>
      <c r="K413" s="22"/>
    </row>
    <row r="414" spans="1:11" s="4" customFormat="1" ht="15.75" customHeight="1">
      <c r="A414" s="20" t="s">
        <v>476</v>
      </c>
      <c r="B414" s="21" t="s">
        <v>479</v>
      </c>
      <c r="C414" s="2" t="s">
        <v>15</v>
      </c>
      <c r="D414" s="3">
        <f>D416+D417+D418+D419</f>
        <v>149.08000000000001</v>
      </c>
      <c r="E414" s="2" t="s">
        <v>15</v>
      </c>
      <c r="F414" s="3">
        <f>F416+F417+F418+F419</f>
        <v>0</v>
      </c>
      <c r="G414" s="2" t="s">
        <v>15</v>
      </c>
      <c r="H414" s="3">
        <f>H416+H417+H418+H419</f>
        <v>0</v>
      </c>
      <c r="I414" s="22" t="s">
        <v>356</v>
      </c>
      <c r="J414" s="27"/>
      <c r="K414" s="22" t="s">
        <v>74</v>
      </c>
    </row>
    <row r="415" spans="1:11" s="4" customFormat="1" ht="15.75" customHeight="1">
      <c r="A415" s="20"/>
      <c r="B415" s="21"/>
      <c r="C415" s="2" t="s">
        <v>8</v>
      </c>
      <c r="D415" s="3"/>
      <c r="E415" s="2" t="s">
        <v>8</v>
      </c>
      <c r="F415" s="3"/>
      <c r="G415" s="2" t="s">
        <v>8</v>
      </c>
      <c r="H415" s="3"/>
      <c r="I415" s="22"/>
      <c r="J415" s="27"/>
      <c r="K415" s="22"/>
    </row>
    <row r="416" spans="1:11" s="4" customFormat="1" ht="15.75" customHeight="1">
      <c r="A416" s="20"/>
      <c r="B416" s="21"/>
      <c r="C416" s="5" t="s">
        <v>3</v>
      </c>
      <c r="D416" s="3">
        <v>0</v>
      </c>
      <c r="E416" s="5" t="s">
        <v>3</v>
      </c>
      <c r="F416" s="3">
        <v>0</v>
      </c>
      <c r="G416" s="5" t="s">
        <v>3</v>
      </c>
      <c r="H416" s="3">
        <v>0</v>
      </c>
      <c r="I416" s="22"/>
      <c r="J416" s="27"/>
      <c r="K416" s="22"/>
    </row>
    <row r="417" spans="1:11" s="4" customFormat="1" ht="15.75" customHeight="1">
      <c r="A417" s="20"/>
      <c r="B417" s="21"/>
      <c r="C417" s="5" t="s">
        <v>4</v>
      </c>
      <c r="D417" s="3">
        <v>0</v>
      </c>
      <c r="E417" s="5" t="s">
        <v>4</v>
      </c>
      <c r="F417" s="3">
        <v>0</v>
      </c>
      <c r="G417" s="5" t="s">
        <v>4</v>
      </c>
      <c r="H417" s="3">
        <v>0</v>
      </c>
      <c r="I417" s="22"/>
      <c r="J417" s="27"/>
      <c r="K417" s="22"/>
    </row>
    <row r="418" spans="1:11" s="4" customFormat="1" ht="15.75" customHeight="1">
      <c r="A418" s="20"/>
      <c r="B418" s="21"/>
      <c r="C418" s="5" t="s">
        <v>5</v>
      </c>
      <c r="D418" s="3">
        <f>149080.84/1000</f>
        <v>149.08000000000001</v>
      </c>
      <c r="E418" s="5" t="s">
        <v>5</v>
      </c>
      <c r="F418" s="3">
        <v>0</v>
      </c>
      <c r="G418" s="5" t="s">
        <v>5</v>
      </c>
      <c r="H418" s="3">
        <v>0</v>
      </c>
      <c r="I418" s="22"/>
      <c r="J418" s="27"/>
      <c r="K418" s="22"/>
    </row>
    <row r="419" spans="1:11" s="4" customFormat="1" ht="15.75" customHeight="1">
      <c r="A419" s="20"/>
      <c r="B419" s="21"/>
      <c r="C419" s="5" t="s">
        <v>6</v>
      </c>
      <c r="D419" s="3">
        <v>0</v>
      </c>
      <c r="E419" s="5" t="s">
        <v>6</v>
      </c>
      <c r="F419" s="3">
        <v>0</v>
      </c>
      <c r="G419" s="5" t="s">
        <v>6</v>
      </c>
      <c r="H419" s="3">
        <v>0</v>
      </c>
      <c r="I419" s="22"/>
      <c r="J419" s="27"/>
      <c r="K419" s="22"/>
    </row>
    <row r="420" spans="1:11" s="4" customFormat="1" ht="15.75" customHeight="1">
      <c r="A420" s="20" t="s">
        <v>477</v>
      </c>
      <c r="B420" s="21" t="s">
        <v>553</v>
      </c>
      <c r="C420" s="2" t="s">
        <v>15</v>
      </c>
      <c r="D420" s="3">
        <f>D422+D423+D424+D425</f>
        <v>35</v>
      </c>
      <c r="E420" s="2" t="s">
        <v>15</v>
      </c>
      <c r="F420" s="3">
        <f>F422+F423+F424+F425</f>
        <v>0</v>
      </c>
      <c r="G420" s="2" t="s">
        <v>15</v>
      </c>
      <c r="H420" s="3">
        <f>H422+H423+H424+H425</f>
        <v>0</v>
      </c>
      <c r="I420" s="22" t="s">
        <v>356</v>
      </c>
      <c r="J420" s="27"/>
      <c r="K420" s="22" t="s">
        <v>74</v>
      </c>
    </row>
    <row r="421" spans="1:11" s="4" customFormat="1" ht="15.75" customHeight="1">
      <c r="A421" s="20"/>
      <c r="B421" s="21"/>
      <c r="C421" s="2" t="s">
        <v>8</v>
      </c>
      <c r="D421" s="3"/>
      <c r="E421" s="2" t="s">
        <v>8</v>
      </c>
      <c r="F421" s="3"/>
      <c r="G421" s="2" t="s">
        <v>8</v>
      </c>
      <c r="H421" s="3"/>
      <c r="I421" s="22"/>
      <c r="J421" s="27"/>
      <c r="K421" s="22"/>
    </row>
    <row r="422" spans="1:11" s="4" customFormat="1" ht="15.75" customHeight="1">
      <c r="A422" s="20"/>
      <c r="B422" s="21"/>
      <c r="C422" s="5" t="s">
        <v>3</v>
      </c>
      <c r="D422" s="3">
        <v>0</v>
      </c>
      <c r="E422" s="5" t="s">
        <v>3</v>
      </c>
      <c r="F422" s="3">
        <v>0</v>
      </c>
      <c r="G422" s="5" t="s">
        <v>3</v>
      </c>
      <c r="H422" s="3">
        <v>0</v>
      </c>
      <c r="I422" s="22"/>
      <c r="J422" s="27"/>
      <c r="K422" s="22"/>
    </row>
    <row r="423" spans="1:11" s="4" customFormat="1" ht="15.75" customHeight="1">
      <c r="A423" s="20"/>
      <c r="B423" s="21"/>
      <c r="C423" s="5" t="s">
        <v>4</v>
      </c>
      <c r="D423" s="3">
        <v>0</v>
      </c>
      <c r="E423" s="5" t="s">
        <v>4</v>
      </c>
      <c r="F423" s="3">
        <v>0</v>
      </c>
      <c r="G423" s="5" t="s">
        <v>4</v>
      </c>
      <c r="H423" s="3">
        <v>0</v>
      </c>
      <c r="I423" s="22"/>
      <c r="J423" s="27"/>
      <c r="K423" s="22"/>
    </row>
    <row r="424" spans="1:11" s="4" customFormat="1" ht="15.75" customHeight="1">
      <c r="A424" s="20"/>
      <c r="B424" s="21"/>
      <c r="C424" s="5" t="s">
        <v>5</v>
      </c>
      <c r="D424" s="3">
        <f>35000/1000</f>
        <v>35</v>
      </c>
      <c r="E424" s="5" t="s">
        <v>5</v>
      </c>
      <c r="F424" s="3">
        <v>0</v>
      </c>
      <c r="G424" s="5" t="s">
        <v>5</v>
      </c>
      <c r="H424" s="3">
        <v>0</v>
      </c>
      <c r="I424" s="22"/>
      <c r="J424" s="27"/>
      <c r="K424" s="22"/>
    </row>
    <row r="425" spans="1:11" s="4" customFormat="1" ht="15.75" customHeight="1">
      <c r="A425" s="20"/>
      <c r="B425" s="21"/>
      <c r="C425" s="5" t="s">
        <v>6</v>
      </c>
      <c r="D425" s="3">
        <v>0</v>
      </c>
      <c r="E425" s="5" t="s">
        <v>6</v>
      </c>
      <c r="F425" s="3">
        <v>0</v>
      </c>
      <c r="G425" s="5" t="s">
        <v>6</v>
      </c>
      <c r="H425" s="3">
        <v>0</v>
      </c>
      <c r="I425" s="22"/>
      <c r="J425" s="27"/>
      <c r="K425" s="22"/>
    </row>
    <row r="426" spans="1:11" s="4" customFormat="1" ht="15.75" customHeight="1">
      <c r="A426" s="20" t="s">
        <v>558</v>
      </c>
      <c r="B426" s="21" t="s">
        <v>554</v>
      </c>
      <c r="C426" s="2" t="s">
        <v>15</v>
      </c>
      <c r="D426" s="3">
        <f>D428+D429+D430+D431</f>
        <v>30</v>
      </c>
      <c r="E426" s="2" t="s">
        <v>15</v>
      </c>
      <c r="F426" s="3">
        <f>F428+F429+F430+F431</f>
        <v>0</v>
      </c>
      <c r="G426" s="2" t="s">
        <v>15</v>
      </c>
      <c r="H426" s="3">
        <f>H428+H429+H430+H431</f>
        <v>0</v>
      </c>
      <c r="I426" s="22" t="s">
        <v>356</v>
      </c>
      <c r="J426" s="27"/>
      <c r="K426" s="22" t="s">
        <v>74</v>
      </c>
    </row>
    <row r="427" spans="1:11" s="4" customFormat="1" ht="15.75" customHeight="1">
      <c r="A427" s="20"/>
      <c r="B427" s="21"/>
      <c r="C427" s="2" t="s">
        <v>8</v>
      </c>
      <c r="D427" s="3"/>
      <c r="E427" s="2" t="s">
        <v>8</v>
      </c>
      <c r="F427" s="3"/>
      <c r="G427" s="2" t="s">
        <v>8</v>
      </c>
      <c r="H427" s="3"/>
      <c r="I427" s="22"/>
      <c r="J427" s="27"/>
      <c r="K427" s="22"/>
    </row>
    <row r="428" spans="1:11" s="4" customFormat="1" ht="15.75" customHeight="1">
      <c r="A428" s="20"/>
      <c r="B428" s="21"/>
      <c r="C428" s="5" t="s">
        <v>3</v>
      </c>
      <c r="D428" s="3">
        <v>0</v>
      </c>
      <c r="E428" s="5" t="s">
        <v>3</v>
      </c>
      <c r="F428" s="3">
        <v>0</v>
      </c>
      <c r="G428" s="5" t="s">
        <v>3</v>
      </c>
      <c r="H428" s="3">
        <v>0</v>
      </c>
      <c r="I428" s="22"/>
      <c r="J428" s="27"/>
      <c r="K428" s="22"/>
    </row>
    <row r="429" spans="1:11" s="4" customFormat="1" ht="15.75" customHeight="1">
      <c r="A429" s="20"/>
      <c r="B429" s="21"/>
      <c r="C429" s="5" t="s">
        <v>4</v>
      </c>
      <c r="D429" s="3">
        <v>0</v>
      </c>
      <c r="E429" s="5" t="s">
        <v>4</v>
      </c>
      <c r="F429" s="3">
        <v>0</v>
      </c>
      <c r="G429" s="5" t="s">
        <v>4</v>
      </c>
      <c r="H429" s="3">
        <v>0</v>
      </c>
      <c r="I429" s="22"/>
      <c r="J429" s="27"/>
      <c r="K429" s="22"/>
    </row>
    <row r="430" spans="1:11" s="4" customFormat="1" ht="15.75" customHeight="1">
      <c r="A430" s="20"/>
      <c r="B430" s="21"/>
      <c r="C430" s="5" t="s">
        <v>5</v>
      </c>
      <c r="D430" s="3">
        <f>30000/1000</f>
        <v>30</v>
      </c>
      <c r="E430" s="5" t="s">
        <v>5</v>
      </c>
      <c r="F430" s="3">
        <v>0</v>
      </c>
      <c r="G430" s="5" t="s">
        <v>5</v>
      </c>
      <c r="H430" s="3">
        <v>0</v>
      </c>
      <c r="I430" s="22"/>
      <c r="J430" s="27"/>
      <c r="K430" s="22"/>
    </row>
    <row r="431" spans="1:11" s="4" customFormat="1" ht="15.75" customHeight="1">
      <c r="A431" s="20"/>
      <c r="B431" s="21"/>
      <c r="C431" s="5" t="s">
        <v>6</v>
      </c>
      <c r="D431" s="3">
        <v>0</v>
      </c>
      <c r="E431" s="5" t="s">
        <v>6</v>
      </c>
      <c r="F431" s="3">
        <v>0</v>
      </c>
      <c r="G431" s="5" t="s">
        <v>6</v>
      </c>
      <c r="H431" s="3">
        <v>0</v>
      </c>
      <c r="I431" s="22"/>
      <c r="J431" s="27"/>
      <c r="K431" s="22"/>
    </row>
    <row r="432" spans="1:11" s="4" customFormat="1" ht="15.75" customHeight="1">
      <c r="A432" s="20" t="s">
        <v>559</v>
      </c>
      <c r="B432" s="21" t="s">
        <v>555</v>
      </c>
      <c r="C432" s="2" t="s">
        <v>15</v>
      </c>
      <c r="D432" s="3">
        <f>D434+D435+D436+D437</f>
        <v>38</v>
      </c>
      <c r="E432" s="2" t="s">
        <v>15</v>
      </c>
      <c r="F432" s="3">
        <f>F434+F435+F436+F437</f>
        <v>0</v>
      </c>
      <c r="G432" s="2" t="s">
        <v>15</v>
      </c>
      <c r="H432" s="3">
        <f>H434+H435+H436+H437</f>
        <v>0</v>
      </c>
      <c r="I432" s="22" t="s">
        <v>356</v>
      </c>
      <c r="J432" s="27"/>
      <c r="K432" s="22" t="s">
        <v>74</v>
      </c>
    </row>
    <row r="433" spans="1:11" s="4" customFormat="1" ht="15.75" customHeight="1">
      <c r="A433" s="20"/>
      <c r="B433" s="21"/>
      <c r="C433" s="2" t="s">
        <v>8</v>
      </c>
      <c r="D433" s="3"/>
      <c r="E433" s="2" t="s">
        <v>8</v>
      </c>
      <c r="F433" s="3"/>
      <c r="G433" s="2" t="s">
        <v>8</v>
      </c>
      <c r="H433" s="3"/>
      <c r="I433" s="22"/>
      <c r="J433" s="27"/>
      <c r="K433" s="22"/>
    </row>
    <row r="434" spans="1:11" s="4" customFormat="1" ht="15.75" customHeight="1">
      <c r="A434" s="20"/>
      <c r="B434" s="21"/>
      <c r="C434" s="5" t="s">
        <v>3</v>
      </c>
      <c r="D434" s="3">
        <v>0</v>
      </c>
      <c r="E434" s="5" t="s">
        <v>3</v>
      </c>
      <c r="F434" s="3">
        <v>0</v>
      </c>
      <c r="G434" s="5" t="s">
        <v>3</v>
      </c>
      <c r="H434" s="3">
        <v>0</v>
      </c>
      <c r="I434" s="22"/>
      <c r="J434" s="27"/>
      <c r="K434" s="22"/>
    </row>
    <row r="435" spans="1:11" s="4" customFormat="1" ht="15.75" customHeight="1">
      <c r="A435" s="20"/>
      <c r="B435" s="21"/>
      <c r="C435" s="5" t="s">
        <v>4</v>
      </c>
      <c r="D435" s="3">
        <v>0</v>
      </c>
      <c r="E435" s="5" t="s">
        <v>4</v>
      </c>
      <c r="F435" s="3">
        <v>0</v>
      </c>
      <c r="G435" s="5" t="s">
        <v>4</v>
      </c>
      <c r="H435" s="3">
        <v>0</v>
      </c>
      <c r="I435" s="22"/>
      <c r="J435" s="27"/>
      <c r="K435" s="22"/>
    </row>
    <row r="436" spans="1:11" s="4" customFormat="1" ht="15.75" customHeight="1">
      <c r="A436" s="20"/>
      <c r="B436" s="21"/>
      <c r="C436" s="5" t="s">
        <v>5</v>
      </c>
      <c r="D436" s="3">
        <f>38000/1000</f>
        <v>38</v>
      </c>
      <c r="E436" s="5" t="s">
        <v>5</v>
      </c>
      <c r="F436" s="3">
        <v>0</v>
      </c>
      <c r="G436" s="5" t="s">
        <v>5</v>
      </c>
      <c r="H436" s="3">
        <v>0</v>
      </c>
      <c r="I436" s="22"/>
      <c r="J436" s="27"/>
      <c r="K436" s="22"/>
    </row>
    <row r="437" spans="1:11" s="4" customFormat="1" ht="15.75" customHeight="1">
      <c r="A437" s="20"/>
      <c r="B437" s="21"/>
      <c r="C437" s="5" t="s">
        <v>6</v>
      </c>
      <c r="D437" s="3">
        <v>0</v>
      </c>
      <c r="E437" s="5" t="s">
        <v>6</v>
      </c>
      <c r="F437" s="3">
        <v>0</v>
      </c>
      <c r="G437" s="5" t="s">
        <v>6</v>
      </c>
      <c r="H437" s="3">
        <v>0</v>
      </c>
      <c r="I437" s="22"/>
      <c r="J437" s="27"/>
      <c r="K437" s="22"/>
    </row>
    <row r="438" spans="1:11" s="4" customFormat="1" ht="15.75" customHeight="1">
      <c r="A438" s="20" t="s">
        <v>560</v>
      </c>
      <c r="B438" s="21" t="s">
        <v>556</v>
      </c>
      <c r="C438" s="2" t="s">
        <v>15</v>
      </c>
      <c r="D438" s="3">
        <f>D440+D441+D442+D443</f>
        <v>600.97</v>
      </c>
      <c r="E438" s="2" t="s">
        <v>15</v>
      </c>
      <c r="F438" s="3">
        <f>F440+F441+F442+F443</f>
        <v>0</v>
      </c>
      <c r="G438" s="2" t="s">
        <v>15</v>
      </c>
      <c r="H438" s="3">
        <f>H440+H441+H442+H443</f>
        <v>0</v>
      </c>
      <c r="I438" s="22" t="s">
        <v>356</v>
      </c>
      <c r="J438" s="27"/>
      <c r="K438" s="22" t="s">
        <v>74</v>
      </c>
    </row>
    <row r="439" spans="1:11" s="4" customFormat="1" ht="15.75" customHeight="1">
      <c r="A439" s="20"/>
      <c r="B439" s="21"/>
      <c r="C439" s="2" t="s">
        <v>8</v>
      </c>
      <c r="D439" s="3"/>
      <c r="E439" s="2" t="s">
        <v>8</v>
      </c>
      <c r="F439" s="3"/>
      <c r="G439" s="2" t="s">
        <v>8</v>
      </c>
      <c r="H439" s="3"/>
      <c r="I439" s="22"/>
      <c r="J439" s="27"/>
      <c r="K439" s="22"/>
    </row>
    <row r="440" spans="1:11" s="4" customFormat="1" ht="15.75" customHeight="1">
      <c r="A440" s="20"/>
      <c r="B440" s="21"/>
      <c r="C440" s="5" t="s">
        <v>3</v>
      </c>
      <c r="D440" s="3">
        <v>0</v>
      </c>
      <c r="E440" s="5" t="s">
        <v>3</v>
      </c>
      <c r="F440" s="3">
        <v>0</v>
      </c>
      <c r="G440" s="5" t="s">
        <v>3</v>
      </c>
      <c r="H440" s="3">
        <v>0</v>
      </c>
      <c r="I440" s="22"/>
      <c r="J440" s="27"/>
      <c r="K440" s="22"/>
    </row>
    <row r="441" spans="1:11" s="4" customFormat="1" ht="15.75" customHeight="1">
      <c r="A441" s="20"/>
      <c r="B441" s="21"/>
      <c r="C441" s="5" t="s">
        <v>4</v>
      </c>
      <c r="D441" s="3">
        <v>0</v>
      </c>
      <c r="E441" s="5" t="s">
        <v>4</v>
      </c>
      <c r="F441" s="3">
        <v>0</v>
      </c>
      <c r="G441" s="5" t="s">
        <v>4</v>
      </c>
      <c r="H441" s="3">
        <v>0</v>
      </c>
      <c r="I441" s="22"/>
      <c r="J441" s="27"/>
      <c r="K441" s="22"/>
    </row>
    <row r="442" spans="1:11" s="4" customFormat="1" ht="15.75" customHeight="1">
      <c r="A442" s="20"/>
      <c r="B442" s="21"/>
      <c r="C442" s="5" t="s">
        <v>5</v>
      </c>
      <c r="D442" s="3">
        <f>600972.55/1000</f>
        <v>600.97</v>
      </c>
      <c r="E442" s="5" t="s">
        <v>5</v>
      </c>
      <c r="F442" s="3">
        <v>0</v>
      </c>
      <c r="G442" s="5" t="s">
        <v>5</v>
      </c>
      <c r="H442" s="3">
        <v>0</v>
      </c>
      <c r="I442" s="22"/>
      <c r="J442" s="27"/>
      <c r="K442" s="22"/>
    </row>
    <row r="443" spans="1:11" s="4" customFormat="1" ht="15.75" customHeight="1">
      <c r="A443" s="20"/>
      <c r="B443" s="21"/>
      <c r="C443" s="5" t="s">
        <v>6</v>
      </c>
      <c r="D443" s="3">
        <v>0</v>
      </c>
      <c r="E443" s="5" t="s">
        <v>6</v>
      </c>
      <c r="F443" s="3">
        <v>0</v>
      </c>
      <c r="G443" s="5" t="s">
        <v>6</v>
      </c>
      <c r="H443" s="3">
        <v>0</v>
      </c>
      <c r="I443" s="22"/>
      <c r="J443" s="27"/>
      <c r="K443" s="22"/>
    </row>
    <row r="444" spans="1:11" s="4" customFormat="1" ht="15.75" customHeight="1">
      <c r="A444" s="20" t="s">
        <v>561</v>
      </c>
      <c r="B444" s="21" t="s">
        <v>557</v>
      </c>
      <c r="C444" s="2" t="s">
        <v>15</v>
      </c>
      <c r="D444" s="3">
        <f>D446+D447+D448+D449</f>
        <v>176.74</v>
      </c>
      <c r="E444" s="2" t="s">
        <v>15</v>
      </c>
      <c r="F444" s="3">
        <f>F446+F447+F448+F449</f>
        <v>0</v>
      </c>
      <c r="G444" s="2" t="s">
        <v>15</v>
      </c>
      <c r="H444" s="3">
        <f>H446+H447+H448+H449</f>
        <v>0</v>
      </c>
      <c r="I444" s="22" t="s">
        <v>356</v>
      </c>
      <c r="J444" s="27"/>
      <c r="K444" s="22" t="s">
        <v>74</v>
      </c>
    </row>
    <row r="445" spans="1:11" s="4" customFormat="1" ht="15.75" customHeight="1">
      <c r="A445" s="20"/>
      <c r="B445" s="21"/>
      <c r="C445" s="2" t="s">
        <v>8</v>
      </c>
      <c r="D445" s="3"/>
      <c r="E445" s="2" t="s">
        <v>8</v>
      </c>
      <c r="F445" s="3"/>
      <c r="G445" s="2" t="s">
        <v>8</v>
      </c>
      <c r="H445" s="3"/>
      <c r="I445" s="22"/>
      <c r="J445" s="27"/>
      <c r="K445" s="22"/>
    </row>
    <row r="446" spans="1:11" s="4" customFormat="1" ht="15.75" customHeight="1">
      <c r="A446" s="20"/>
      <c r="B446" s="21"/>
      <c r="C446" s="5" t="s">
        <v>3</v>
      </c>
      <c r="D446" s="3">
        <v>0</v>
      </c>
      <c r="E446" s="5" t="s">
        <v>3</v>
      </c>
      <c r="F446" s="3">
        <v>0</v>
      </c>
      <c r="G446" s="5" t="s">
        <v>3</v>
      </c>
      <c r="H446" s="3">
        <v>0</v>
      </c>
      <c r="I446" s="22"/>
      <c r="J446" s="27"/>
      <c r="K446" s="22"/>
    </row>
    <row r="447" spans="1:11" s="4" customFormat="1" ht="15.75" customHeight="1">
      <c r="A447" s="20"/>
      <c r="B447" s="21"/>
      <c r="C447" s="5" t="s">
        <v>4</v>
      </c>
      <c r="D447" s="3">
        <v>0</v>
      </c>
      <c r="E447" s="5" t="s">
        <v>4</v>
      </c>
      <c r="F447" s="3">
        <v>0</v>
      </c>
      <c r="G447" s="5" t="s">
        <v>4</v>
      </c>
      <c r="H447" s="3">
        <v>0</v>
      </c>
      <c r="I447" s="22"/>
      <c r="J447" s="27"/>
      <c r="K447" s="22"/>
    </row>
    <row r="448" spans="1:11" s="4" customFormat="1" ht="15.75" customHeight="1">
      <c r="A448" s="20"/>
      <c r="B448" s="21"/>
      <c r="C448" s="5" t="s">
        <v>5</v>
      </c>
      <c r="D448" s="3">
        <f>176737/1000</f>
        <v>176.74</v>
      </c>
      <c r="E448" s="5" t="s">
        <v>5</v>
      </c>
      <c r="F448" s="3">
        <v>0</v>
      </c>
      <c r="G448" s="5" t="s">
        <v>5</v>
      </c>
      <c r="H448" s="3">
        <v>0</v>
      </c>
      <c r="I448" s="22"/>
      <c r="J448" s="27"/>
      <c r="K448" s="22"/>
    </row>
    <row r="449" spans="1:12" s="4" customFormat="1" ht="15.75" customHeight="1">
      <c r="A449" s="20"/>
      <c r="B449" s="21"/>
      <c r="C449" s="5" t="s">
        <v>6</v>
      </c>
      <c r="D449" s="3">
        <v>0</v>
      </c>
      <c r="E449" s="5" t="s">
        <v>6</v>
      </c>
      <c r="F449" s="3">
        <v>0</v>
      </c>
      <c r="G449" s="5" t="s">
        <v>6</v>
      </c>
      <c r="H449" s="3">
        <v>0</v>
      </c>
      <c r="I449" s="22"/>
      <c r="J449" s="27"/>
      <c r="K449" s="22"/>
    </row>
    <row r="450" spans="1:12" s="4" customFormat="1">
      <c r="A450" s="20" t="s">
        <v>562</v>
      </c>
      <c r="B450" s="21" t="s">
        <v>100</v>
      </c>
      <c r="C450" s="2" t="s">
        <v>15</v>
      </c>
      <c r="D450" s="3">
        <f>D452+D453+D454+D455</f>
        <v>0</v>
      </c>
      <c r="E450" s="2" t="s">
        <v>15</v>
      </c>
      <c r="F450" s="3">
        <f>F452+F453+F454+F455</f>
        <v>0</v>
      </c>
      <c r="G450" s="2" t="s">
        <v>15</v>
      </c>
      <c r="H450" s="3">
        <f>H452+H453+H454+H455</f>
        <v>2035.4</v>
      </c>
      <c r="I450" s="22" t="s">
        <v>265</v>
      </c>
      <c r="J450" s="27"/>
      <c r="K450" s="22" t="s">
        <v>74</v>
      </c>
    </row>
    <row r="451" spans="1:12" s="4" customFormat="1" ht="15.75" customHeight="1">
      <c r="A451" s="20"/>
      <c r="B451" s="21"/>
      <c r="C451" s="2" t="s">
        <v>8</v>
      </c>
      <c r="D451" s="3"/>
      <c r="E451" s="2" t="s">
        <v>8</v>
      </c>
      <c r="F451" s="3"/>
      <c r="G451" s="2" t="s">
        <v>8</v>
      </c>
      <c r="H451" s="3"/>
      <c r="I451" s="22"/>
      <c r="J451" s="27"/>
      <c r="K451" s="22"/>
    </row>
    <row r="452" spans="1:12" s="4" customFormat="1" ht="15.75" customHeight="1">
      <c r="A452" s="20"/>
      <c r="B452" s="21"/>
      <c r="C452" s="5" t="s">
        <v>3</v>
      </c>
      <c r="D452" s="3">
        <v>0</v>
      </c>
      <c r="E452" s="5" t="s">
        <v>3</v>
      </c>
      <c r="F452" s="3">
        <v>0</v>
      </c>
      <c r="G452" s="5" t="s">
        <v>3</v>
      </c>
      <c r="H452" s="3">
        <v>0</v>
      </c>
      <c r="I452" s="22"/>
      <c r="J452" s="27"/>
      <c r="K452" s="22"/>
    </row>
    <row r="453" spans="1:12" s="4" customFormat="1" ht="15.75" customHeight="1">
      <c r="A453" s="20"/>
      <c r="B453" s="21"/>
      <c r="C453" s="5" t="s">
        <v>4</v>
      </c>
      <c r="D453" s="3">
        <v>0</v>
      </c>
      <c r="E453" s="5" t="s">
        <v>4</v>
      </c>
      <c r="F453" s="3">
        <v>0</v>
      </c>
      <c r="G453" s="5" t="s">
        <v>4</v>
      </c>
      <c r="H453" s="3">
        <v>0</v>
      </c>
      <c r="I453" s="22"/>
      <c r="J453" s="27"/>
      <c r="K453" s="22"/>
    </row>
    <row r="454" spans="1:12" s="4" customFormat="1" ht="15.75" customHeight="1">
      <c r="A454" s="20"/>
      <c r="B454" s="21"/>
      <c r="C454" s="5" t="s">
        <v>5</v>
      </c>
      <c r="D454" s="3">
        <v>0</v>
      </c>
      <c r="E454" s="5" t="s">
        <v>5</v>
      </c>
      <c r="F454" s="3">
        <v>0</v>
      </c>
      <c r="G454" s="5" t="s">
        <v>5</v>
      </c>
      <c r="H454" s="3">
        <v>2035.4</v>
      </c>
      <c r="I454" s="22"/>
      <c r="J454" s="27"/>
      <c r="K454" s="22"/>
    </row>
    <row r="455" spans="1:12" s="4" customFormat="1" ht="15.75" customHeight="1">
      <c r="A455" s="20"/>
      <c r="B455" s="21"/>
      <c r="C455" s="5" t="s">
        <v>6</v>
      </c>
      <c r="D455" s="3">
        <v>0</v>
      </c>
      <c r="E455" s="5" t="s">
        <v>6</v>
      </c>
      <c r="F455" s="3">
        <v>0</v>
      </c>
      <c r="G455" s="5" t="s">
        <v>6</v>
      </c>
      <c r="H455" s="3">
        <v>0</v>
      </c>
      <c r="I455" s="22"/>
      <c r="J455" s="28"/>
      <c r="K455" s="22"/>
    </row>
    <row r="456" spans="1:12" s="4" customFormat="1" ht="15" customHeight="1">
      <c r="A456" s="24" t="s">
        <v>97</v>
      </c>
      <c r="B456" s="25" t="s">
        <v>34</v>
      </c>
      <c r="C456" s="2" t="s">
        <v>15</v>
      </c>
      <c r="D456" s="3">
        <f>D458+D459+D460+D461</f>
        <v>894621.12</v>
      </c>
      <c r="E456" s="2" t="s">
        <v>15</v>
      </c>
      <c r="F456" s="3">
        <f>F458+F459+F460+F461</f>
        <v>806270.54</v>
      </c>
      <c r="G456" s="2" t="s">
        <v>15</v>
      </c>
      <c r="H456" s="3">
        <f>H458+H459+H460+H461</f>
        <v>792316.74</v>
      </c>
      <c r="I456" s="22" t="s">
        <v>265</v>
      </c>
      <c r="J456" s="26" t="s">
        <v>84</v>
      </c>
      <c r="K456" s="22" t="s">
        <v>75</v>
      </c>
      <c r="L456" s="18"/>
    </row>
    <row r="457" spans="1:12" s="4" customFormat="1" ht="15" customHeight="1">
      <c r="A457" s="24"/>
      <c r="B457" s="25"/>
      <c r="C457" s="2" t="s">
        <v>8</v>
      </c>
      <c r="D457" s="3"/>
      <c r="E457" s="2" t="s">
        <v>8</v>
      </c>
      <c r="F457" s="3"/>
      <c r="G457" s="2" t="s">
        <v>8</v>
      </c>
      <c r="H457" s="3"/>
      <c r="I457" s="22"/>
      <c r="J457" s="27"/>
      <c r="K457" s="22"/>
      <c r="L457" s="18"/>
    </row>
    <row r="458" spans="1:12" s="4" customFormat="1" ht="15" customHeight="1">
      <c r="A458" s="24"/>
      <c r="B458" s="25"/>
      <c r="C458" s="5" t="s">
        <v>3</v>
      </c>
      <c r="D458" s="3">
        <f>D464+D524+D974+D1058+D1490+D1520+D1550</f>
        <v>62691.67</v>
      </c>
      <c r="E458" s="5" t="s">
        <v>3</v>
      </c>
      <c r="F458" s="3">
        <f>F464+F524+F974+F1058+F1490+F1520+F1550</f>
        <v>62008.77</v>
      </c>
      <c r="G458" s="5" t="s">
        <v>3</v>
      </c>
      <c r="H458" s="3">
        <f>H464+H524+H974+H1058+H1490+H1520+H1550</f>
        <v>62771.92</v>
      </c>
      <c r="I458" s="22"/>
      <c r="J458" s="27"/>
      <c r="K458" s="22"/>
      <c r="L458" s="18"/>
    </row>
    <row r="459" spans="1:12" s="4" customFormat="1" ht="15" customHeight="1">
      <c r="A459" s="24"/>
      <c r="B459" s="25"/>
      <c r="C459" s="5" t="s">
        <v>4</v>
      </c>
      <c r="D459" s="3">
        <f>D465+D525+D975+D1059+D1491+D1521+D1551</f>
        <v>577694.77</v>
      </c>
      <c r="E459" s="5" t="s">
        <v>4</v>
      </c>
      <c r="F459" s="3">
        <f>F465+F525+F975+F1059+F1491+F1521+F1551</f>
        <v>567302.63</v>
      </c>
      <c r="G459" s="5" t="s">
        <v>4</v>
      </c>
      <c r="H459" s="3">
        <f>H465+H525+H975+H1059+H1491+H1521+H1551</f>
        <v>567314.28</v>
      </c>
      <c r="I459" s="22"/>
      <c r="J459" s="27"/>
      <c r="K459" s="22"/>
    </row>
    <row r="460" spans="1:12" s="4" customFormat="1" ht="15" customHeight="1">
      <c r="A460" s="24"/>
      <c r="B460" s="25"/>
      <c r="C460" s="5" t="s">
        <v>5</v>
      </c>
      <c r="D460" s="3">
        <f>D466+D526+D976+D1060+D1492+D1522+D1552</f>
        <v>254234.68</v>
      </c>
      <c r="E460" s="5" t="s">
        <v>5</v>
      </c>
      <c r="F460" s="3">
        <f>F466+F526+F976+F1060+F1492+F1522+F1552</f>
        <v>176959.14</v>
      </c>
      <c r="G460" s="5" t="s">
        <v>5</v>
      </c>
      <c r="H460" s="3">
        <f>H466+H526+H976+H1060+H1492+H1522+H1552</f>
        <v>162230.54</v>
      </c>
      <c r="I460" s="22"/>
      <c r="J460" s="27"/>
      <c r="K460" s="22"/>
    </row>
    <row r="461" spans="1:12" s="4" customFormat="1" ht="15" customHeight="1">
      <c r="A461" s="24"/>
      <c r="B461" s="25"/>
      <c r="C461" s="5" t="s">
        <v>6</v>
      </c>
      <c r="D461" s="3">
        <v>0</v>
      </c>
      <c r="E461" s="5" t="s">
        <v>6</v>
      </c>
      <c r="F461" s="3">
        <v>0</v>
      </c>
      <c r="G461" s="5" t="s">
        <v>6</v>
      </c>
      <c r="H461" s="3">
        <v>0</v>
      </c>
      <c r="I461" s="22"/>
      <c r="J461" s="27"/>
      <c r="K461" s="22"/>
    </row>
    <row r="462" spans="1:12" s="4" customFormat="1" ht="15" customHeight="1">
      <c r="A462" s="24" t="s">
        <v>98</v>
      </c>
      <c r="B462" s="25" t="s">
        <v>35</v>
      </c>
      <c r="C462" s="2" t="s">
        <v>15</v>
      </c>
      <c r="D462" s="3">
        <f>D464+D465+D466+D467</f>
        <v>717111.06</v>
      </c>
      <c r="E462" s="2" t="s">
        <v>15</v>
      </c>
      <c r="F462" s="3">
        <f>F464+F465+F466+F467</f>
        <v>718465.25</v>
      </c>
      <c r="G462" s="2" t="s">
        <v>15</v>
      </c>
      <c r="H462" s="3">
        <f>H464+H465+H466+H467</f>
        <v>710820.05</v>
      </c>
      <c r="I462" s="22" t="s">
        <v>265</v>
      </c>
      <c r="J462" s="27"/>
      <c r="K462" s="22" t="s">
        <v>75</v>
      </c>
    </row>
    <row r="463" spans="1:12" s="4" customFormat="1" ht="15" customHeight="1">
      <c r="A463" s="24"/>
      <c r="B463" s="25"/>
      <c r="C463" s="2" t="s">
        <v>8</v>
      </c>
      <c r="D463" s="3"/>
      <c r="E463" s="2" t="s">
        <v>8</v>
      </c>
      <c r="F463" s="3"/>
      <c r="G463" s="2" t="s">
        <v>8</v>
      </c>
      <c r="H463" s="3"/>
      <c r="I463" s="22"/>
      <c r="J463" s="27"/>
      <c r="K463" s="22"/>
    </row>
    <row r="464" spans="1:12" s="4" customFormat="1" ht="15" customHeight="1">
      <c r="A464" s="24"/>
      <c r="B464" s="25"/>
      <c r="C464" s="5" t="s">
        <v>3</v>
      </c>
      <c r="D464" s="3">
        <f>D470+D476+D500+D506+D512+D518</f>
        <v>34963.17</v>
      </c>
      <c r="E464" s="5" t="s">
        <v>3</v>
      </c>
      <c r="F464" s="3">
        <f>F470+F476+F500+F506+F512+F518</f>
        <v>34963.17</v>
      </c>
      <c r="G464" s="5" t="s">
        <v>3</v>
      </c>
      <c r="H464" s="3">
        <f>H470+H476+H500+H506+H512+H518</f>
        <v>36277.32</v>
      </c>
      <c r="I464" s="22"/>
      <c r="J464" s="27"/>
      <c r="K464" s="22"/>
    </row>
    <row r="465" spans="1:11" s="4" customFormat="1" ht="15" customHeight="1">
      <c r="A465" s="24"/>
      <c r="B465" s="25"/>
      <c r="C465" s="5" t="s">
        <v>4</v>
      </c>
      <c r="D465" s="3">
        <f>D471+D477+D501+D507+D513+D519</f>
        <v>553469.63</v>
      </c>
      <c r="E465" s="5" t="s">
        <v>4</v>
      </c>
      <c r="F465" s="3">
        <f>F471+F477+F501+F507+F513+F519</f>
        <v>557487.32999999996</v>
      </c>
      <c r="G465" s="5" t="s">
        <v>4</v>
      </c>
      <c r="H465" s="3">
        <f>H471+H477+H501+H507+H513+H519</f>
        <v>557527.98</v>
      </c>
      <c r="I465" s="22"/>
      <c r="J465" s="27"/>
      <c r="K465" s="22"/>
    </row>
    <row r="466" spans="1:11" s="4" customFormat="1" ht="15" customHeight="1">
      <c r="A466" s="24"/>
      <c r="B466" s="25"/>
      <c r="C466" s="5" t="s">
        <v>5</v>
      </c>
      <c r="D466" s="3">
        <f t="shared" ref="D466:D467" si="36">D472+D478+D502+D508+D514+D520</f>
        <v>128678.26</v>
      </c>
      <c r="E466" s="5" t="s">
        <v>5</v>
      </c>
      <c r="F466" s="3">
        <f t="shared" ref="F466:F467" si="37">F472+F478+F502+F508+F514+F520</f>
        <v>126014.75</v>
      </c>
      <c r="G466" s="5" t="s">
        <v>5</v>
      </c>
      <c r="H466" s="3">
        <f t="shared" ref="H466:H467" si="38">H472+H478+H502+H508+H514+H520</f>
        <v>117014.75</v>
      </c>
      <c r="I466" s="22"/>
      <c r="J466" s="27"/>
      <c r="K466" s="22"/>
    </row>
    <row r="467" spans="1:11" s="4" customFormat="1" ht="15" customHeight="1">
      <c r="A467" s="24"/>
      <c r="B467" s="25"/>
      <c r="C467" s="5" t="s">
        <v>6</v>
      </c>
      <c r="D467" s="3">
        <f t="shared" si="36"/>
        <v>0</v>
      </c>
      <c r="E467" s="5" t="s">
        <v>6</v>
      </c>
      <c r="F467" s="3">
        <f t="shared" si="37"/>
        <v>0</v>
      </c>
      <c r="G467" s="5" t="s">
        <v>6</v>
      </c>
      <c r="H467" s="3">
        <f t="shared" si="38"/>
        <v>0</v>
      </c>
      <c r="I467" s="22"/>
      <c r="J467" s="27"/>
      <c r="K467" s="22"/>
    </row>
    <row r="468" spans="1:11" s="4" customFormat="1" ht="15" customHeight="1">
      <c r="A468" s="20" t="s">
        <v>132</v>
      </c>
      <c r="B468" s="21" t="s">
        <v>36</v>
      </c>
      <c r="C468" s="2" t="s">
        <v>15</v>
      </c>
      <c r="D468" s="3">
        <f>D470+D471+D472+D473</f>
        <v>553275</v>
      </c>
      <c r="E468" s="2" t="s">
        <v>15</v>
      </c>
      <c r="F468" s="3">
        <f>F470+F471+F472+F473</f>
        <v>557292.69999999995</v>
      </c>
      <c r="G468" s="2" t="s">
        <v>15</v>
      </c>
      <c r="H468" s="3">
        <f>H470+H471+H472+H473</f>
        <v>557292.69999999995</v>
      </c>
      <c r="I468" s="22" t="s">
        <v>265</v>
      </c>
      <c r="J468" s="27"/>
      <c r="K468" s="22" t="s">
        <v>75</v>
      </c>
    </row>
    <row r="469" spans="1:11" s="4" customFormat="1" ht="15" customHeight="1">
      <c r="A469" s="20"/>
      <c r="B469" s="21"/>
      <c r="C469" s="2" t="s">
        <v>8</v>
      </c>
      <c r="D469" s="3"/>
      <c r="E469" s="2" t="s">
        <v>8</v>
      </c>
      <c r="F469" s="3"/>
      <c r="G469" s="2" t="s">
        <v>8</v>
      </c>
      <c r="H469" s="3"/>
      <c r="I469" s="22"/>
      <c r="J469" s="27"/>
      <c r="K469" s="22"/>
    </row>
    <row r="470" spans="1:11" s="4" customFormat="1" ht="15" customHeight="1">
      <c r="A470" s="20"/>
      <c r="B470" s="21"/>
      <c r="C470" s="5" t="s">
        <v>3</v>
      </c>
      <c r="D470" s="3">
        <v>0</v>
      </c>
      <c r="E470" s="5" t="s">
        <v>3</v>
      </c>
      <c r="F470" s="3">
        <v>0</v>
      </c>
      <c r="G470" s="5" t="s">
        <v>3</v>
      </c>
      <c r="H470" s="3">
        <v>0</v>
      </c>
      <c r="I470" s="22"/>
      <c r="J470" s="27"/>
      <c r="K470" s="22"/>
    </row>
    <row r="471" spans="1:11" s="4" customFormat="1" ht="15" customHeight="1">
      <c r="A471" s="20"/>
      <c r="B471" s="21"/>
      <c r="C471" s="5" t="s">
        <v>4</v>
      </c>
      <c r="D471" s="3">
        <v>553275</v>
      </c>
      <c r="E471" s="5" t="s">
        <v>4</v>
      </c>
      <c r="F471" s="3">
        <v>557292.69999999995</v>
      </c>
      <c r="G471" s="5" t="s">
        <v>4</v>
      </c>
      <c r="H471" s="3">
        <v>557292.69999999995</v>
      </c>
      <c r="I471" s="22"/>
      <c r="J471" s="27"/>
      <c r="K471" s="22"/>
    </row>
    <row r="472" spans="1:11" s="4" customFormat="1" ht="15" customHeight="1">
      <c r="A472" s="20"/>
      <c r="B472" s="21"/>
      <c r="C472" s="5" t="s">
        <v>5</v>
      </c>
      <c r="D472" s="3">
        <v>0</v>
      </c>
      <c r="E472" s="5" t="s">
        <v>5</v>
      </c>
      <c r="F472" s="3">
        <v>0</v>
      </c>
      <c r="G472" s="5" t="s">
        <v>5</v>
      </c>
      <c r="H472" s="3">
        <v>0</v>
      </c>
      <c r="I472" s="22"/>
      <c r="J472" s="27"/>
      <c r="K472" s="22"/>
    </row>
    <row r="473" spans="1:11" s="4" customFormat="1" ht="15" customHeight="1">
      <c r="A473" s="20"/>
      <c r="B473" s="21"/>
      <c r="C473" s="5" t="s">
        <v>6</v>
      </c>
      <c r="D473" s="3">
        <v>0</v>
      </c>
      <c r="E473" s="5" t="s">
        <v>6</v>
      </c>
      <c r="F473" s="3">
        <v>0</v>
      </c>
      <c r="G473" s="5" t="s">
        <v>6</v>
      </c>
      <c r="H473" s="3">
        <v>0</v>
      </c>
      <c r="I473" s="22"/>
      <c r="J473" s="27"/>
      <c r="K473" s="22"/>
    </row>
    <row r="474" spans="1:11" s="4" customFormat="1" ht="15" customHeight="1">
      <c r="A474" s="20" t="s">
        <v>133</v>
      </c>
      <c r="B474" s="21" t="s">
        <v>37</v>
      </c>
      <c r="C474" s="2" t="s">
        <v>15</v>
      </c>
      <c r="D474" s="3">
        <f>D476+D477+D478+D479</f>
        <v>125989.75</v>
      </c>
      <c r="E474" s="2" t="s">
        <v>15</v>
      </c>
      <c r="F474" s="3">
        <f>F476+F477+F478+F479</f>
        <v>125989.75</v>
      </c>
      <c r="G474" s="2" t="s">
        <v>15</v>
      </c>
      <c r="H474" s="3">
        <f>H476+H477+H478+H479</f>
        <v>113989.75</v>
      </c>
      <c r="I474" s="22" t="s">
        <v>265</v>
      </c>
      <c r="J474" s="27"/>
      <c r="K474" s="22" t="s">
        <v>75</v>
      </c>
    </row>
    <row r="475" spans="1:11" s="4" customFormat="1" ht="15" customHeight="1">
      <c r="A475" s="20"/>
      <c r="B475" s="21"/>
      <c r="C475" s="2" t="s">
        <v>8</v>
      </c>
      <c r="D475" s="3"/>
      <c r="E475" s="2" t="s">
        <v>8</v>
      </c>
      <c r="F475" s="3"/>
      <c r="G475" s="2" t="s">
        <v>8</v>
      </c>
      <c r="H475" s="3"/>
      <c r="I475" s="22"/>
      <c r="J475" s="27"/>
      <c r="K475" s="22"/>
    </row>
    <row r="476" spans="1:11" s="4" customFormat="1" ht="15" customHeight="1">
      <c r="A476" s="20"/>
      <c r="B476" s="21"/>
      <c r="C476" s="5" t="s">
        <v>3</v>
      </c>
      <c r="D476" s="3">
        <f t="shared" ref="D476:D477" si="39">D482+D488+D494</f>
        <v>0</v>
      </c>
      <c r="E476" s="5" t="s">
        <v>3</v>
      </c>
      <c r="F476" s="3">
        <f t="shared" ref="F476:F477" si="40">F482+F488+F494</f>
        <v>0</v>
      </c>
      <c r="G476" s="5" t="s">
        <v>3</v>
      </c>
      <c r="H476" s="3">
        <f t="shared" ref="H476:H477" si="41">H482+H488+H494</f>
        <v>0</v>
      </c>
      <c r="I476" s="22"/>
      <c r="J476" s="27"/>
      <c r="K476" s="22"/>
    </row>
    <row r="477" spans="1:11" s="4" customFormat="1" ht="15" customHeight="1">
      <c r="A477" s="20"/>
      <c r="B477" s="21"/>
      <c r="C477" s="5" t="s">
        <v>4</v>
      </c>
      <c r="D477" s="3">
        <f t="shared" si="39"/>
        <v>0</v>
      </c>
      <c r="E477" s="5" t="s">
        <v>4</v>
      </c>
      <c r="F477" s="3">
        <f t="shared" si="40"/>
        <v>0</v>
      </c>
      <c r="G477" s="5" t="s">
        <v>4</v>
      </c>
      <c r="H477" s="3">
        <f t="shared" si="41"/>
        <v>0</v>
      </c>
      <c r="I477" s="22"/>
      <c r="J477" s="27"/>
      <c r="K477" s="22"/>
    </row>
    <row r="478" spans="1:11" s="4" customFormat="1" ht="15" customHeight="1">
      <c r="A478" s="20"/>
      <c r="B478" s="21"/>
      <c r="C478" s="5" t="s">
        <v>5</v>
      </c>
      <c r="D478" s="3">
        <f>D484+D490+D496</f>
        <v>125989.75</v>
      </c>
      <c r="E478" s="5" t="s">
        <v>5</v>
      </c>
      <c r="F478" s="3">
        <f>F484+F490+F496</f>
        <v>125989.75</v>
      </c>
      <c r="G478" s="5" t="s">
        <v>5</v>
      </c>
      <c r="H478" s="3">
        <f>H484+H490+H496</f>
        <v>113989.75</v>
      </c>
      <c r="I478" s="22"/>
      <c r="J478" s="27"/>
      <c r="K478" s="22"/>
    </row>
    <row r="479" spans="1:11" s="4" customFormat="1" ht="15" customHeight="1">
      <c r="A479" s="20"/>
      <c r="B479" s="21"/>
      <c r="C479" s="5" t="s">
        <v>6</v>
      </c>
      <c r="D479" s="3">
        <f>D485+D491+D497</f>
        <v>0</v>
      </c>
      <c r="E479" s="5" t="s">
        <v>6</v>
      </c>
      <c r="F479" s="3">
        <f>F485+F491+F497</f>
        <v>0</v>
      </c>
      <c r="G479" s="5" t="s">
        <v>6</v>
      </c>
      <c r="H479" s="3">
        <f>H485+H491+H497</f>
        <v>0</v>
      </c>
      <c r="I479" s="22"/>
      <c r="J479" s="27"/>
      <c r="K479" s="22"/>
    </row>
    <row r="480" spans="1:11" s="4" customFormat="1" ht="15" customHeight="1">
      <c r="A480" s="20" t="s">
        <v>134</v>
      </c>
      <c r="B480" s="21" t="s">
        <v>38</v>
      </c>
      <c r="C480" s="2" t="s">
        <v>15</v>
      </c>
      <c r="D480" s="3">
        <f>D482+D483+D484+D485</f>
        <v>79120.05</v>
      </c>
      <c r="E480" s="2" t="s">
        <v>15</v>
      </c>
      <c r="F480" s="3">
        <f>F482+F483+F484+F485</f>
        <v>79120.05</v>
      </c>
      <c r="G480" s="2" t="s">
        <v>15</v>
      </c>
      <c r="H480" s="3">
        <f>H482+H483+H484+H485</f>
        <v>79120.05</v>
      </c>
      <c r="I480" s="22" t="s">
        <v>265</v>
      </c>
      <c r="J480" s="27"/>
      <c r="K480" s="22" t="s">
        <v>75</v>
      </c>
    </row>
    <row r="481" spans="1:11" s="4" customFormat="1" ht="15" customHeight="1">
      <c r="A481" s="20"/>
      <c r="B481" s="21"/>
      <c r="C481" s="2" t="s">
        <v>8</v>
      </c>
      <c r="D481" s="3"/>
      <c r="E481" s="2" t="s">
        <v>8</v>
      </c>
      <c r="F481" s="3"/>
      <c r="G481" s="2" t="s">
        <v>8</v>
      </c>
      <c r="H481" s="3"/>
      <c r="I481" s="22"/>
      <c r="J481" s="27"/>
      <c r="K481" s="22"/>
    </row>
    <row r="482" spans="1:11" s="4" customFormat="1" ht="15" customHeight="1">
      <c r="A482" s="20"/>
      <c r="B482" s="21"/>
      <c r="C482" s="5" t="s">
        <v>3</v>
      </c>
      <c r="D482" s="3">
        <v>0</v>
      </c>
      <c r="E482" s="5" t="s">
        <v>3</v>
      </c>
      <c r="F482" s="3">
        <v>0</v>
      </c>
      <c r="G482" s="5" t="s">
        <v>3</v>
      </c>
      <c r="H482" s="3">
        <v>0</v>
      </c>
      <c r="I482" s="22"/>
      <c r="J482" s="27"/>
      <c r="K482" s="22"/>
    </row>
    <row r="483" spans="1:11" s="4" customFormat="1" ht="15" customHeight="1">
      <c r="A483" s="20"/>
      <c r="B483" s="21"/>
      <c r="C483" s="5" t="s">
        <v>4</v>
      </c>
      <c r="D483" s="3">
        <v>0</v>
      </c>
      <c r="E483" s="5" t="s">
        <v>4</v>
      </c>
      <c r="F483" s="3">
        <v>0</v>
      </c>
      <c r="G483" s="5" t="s">
        <v>4</v>
      </c>
      <c r="H483" s="3">
        <v>0</v>
      </c>
      <c r="I483" s="22"/>
      <c r="J483" s="27"/>
      <c r="K483" s="22"/>
    </row>
    <row r="484" spans="1:11" s="4" customFormat="1" ht="15" customHeight="1">
      <c r="A484" s="20"/>
      <c r="B484" s="21"/>
      <c r="C484" s="5" t="s">
        <v>5</v>
      </c>
      <c r="D484" s="3">
        <v>79120.05</v>
      </c>
      <c r="E484" s="5" t="s">
        <v>5</v>
      </c>
      <c r="F484" s="3">
        <f>79231.05-111</f>
        <v>79120.05</v>
      </c>
      <c r="G484" s="5" t="s">
        <v>5</v>
      </c>
      <c r="H484" s="3">
        <f>79231.05-111</f>
        <v>79120.05</v>
      </c>
      <c r="I484" s="22"/>
      <c r="J484" s="27"/>
      <c r="K484" s="22"/>
    </row>
    <row r="485" spans="1:11" s="4" customFormat="1" ht="15" customHeight="1">
      <c r="A485" s="20"/>
      <c r="B485" s="21"/>
      <c r="C485" s="5" t="s">
        <v>6</v>
      </c>
      <c r="D485" s="3">
        <v>0</v>
      </c>
      <c r="E485" s="5" t="s">
        <v>6</v>
      </c>
      <c r="F485" s="3">
        <v>0</v>
      </c>
      <c r="G485" s="5" t="s">
        <v>6</v>
      </c>
      <c r="H485" s="3">
        <v>0</v>
      </c>
      <c r="I485" s="22"/>
      <c r="J485" s="27"/>
      <c r="K485" s="22"/>
    </row>
    <row r="486" spans="1:11" s="4" customFormat="1" ht="15" customHeight="1">
      <c r="A486" s="20" t="s">
        <v>135</v>
      </c>
      <c r="B486" s="21" t="s">
        <v>39</v>
      </c>
      <c r="C486" s="2" t="s">
        <v>15</v>
      </c>
      <c r="D486" s="3">
        <f>D488+D489+D490+D491</f>
        <v>42195.3</v>
      </c>
      <c r="E486" s="2" t="s">
        <v>15</v>
      </c>
      <c r="F486" s="3">
        <f>F488+F489+F490+F491</f>
        <v>42195.3</v>
      </c>
      <c r="G486" s="2" t="s">
        <v>15</v>
      </c>
      <c r="H486" s="3">
        <f>H488+H489+H490+H491</f>
        <v>30195.3</v>
      </c>
      <c r="I486" s="22" t="s">
        <v>265</v>
      </c>
      <c r="J486" s="27"/>
      <c r="K486" s="22" t="s">
        <v>75</v>
      </c>
    </row>
    <row r="487" spans="1:11" s="4" customFormat="1" ht="15" customHeight="1">
      <c r="A487" s="20"/>
      <c r="B487" s="21"/>
      <c r="C487" s="2" t="s">
        <v>8</v>
      </c>
      <c r="D487" s="3"/>
      <c r="E487" s="2" t="s">
        <v>8</v>
      </c>
      <c r="F487" s="3"/>
      <c r="G487" s="2" t="s">
        <v>8</v>
      </c>
      <c r="H487" s="3"/>
      <c r="I487" s="22"/>
      <c r="J487" s="27"/>
      <c r="K487" s="22"/>
    </row>
    <row r="488" spans="1:11" s="4" customFormat="1" ht="15" customHeight="1">
      <c r="A488" s="20"/>
      <c r="B488" s="21"/>
      <c r="C488" s="5" t="s">
        <v>3</v>
      </c>
      <c r="D488" s="3">
        <v>0</v>
      </c>
      <c r="E488" s="5" t="s">
        <v>3</v>
      </c>
      <c r="F488" s="3">
        <v>0</v>
      </c>
      <c r="G488" s="5" t="s">
        <v>3</v>
      </c>
      <c r="H488" s="3">
        <v>0</v>
      </c>
      <c r="I488" s="22"/>
      <c r="J488" s="27"/>
      <c r="K488" s="22"/>
    </row>
    <row r="489" spans="1:11" s="4" customFormat="1" ht="15" customHeight="1">
      <c r="A489" s="20"/>
      <c r="B489" s="21"/>
      <c r="C489" s="5" t="s">
        <v>4</v>
      </c>
      <c r="D489" s="3">
        <v>0</v>
      </c>
      <c r="E489" s="5" t="s">
        <v>4</v>
      </c>
      <c r="F489" s="3">
        <v>0</v>
      </c>
      <c r="G489" s="5" t="s">
        <v>4</v>
      </c>
      <c r="H489" s="3">
        <v>0</v>
      </c>
      <c r="I489" s="22"/>
      <c r="J489" s="27"/>
      <c r="K489" s="22"/>
    </row>
    <row r="490" spans="1:11" s="4" customFormat="1" ht="15" customHeight="1">
      <c r="A490" s="20"/>
      <c r="B490" s="21"/>
      <c r="C490" s="5" t="s">
        <v>5</v>
      </c>
      <c r="D490" s="3">
        <v>42195.3</v>
      </c>
      <c r="E490" s="5" t="s">
        <v>5</v>
      </c>
      <c r="F490" s="3">
        <v>42195.3</v>
      </c>
      <c r="G490" s="5" t="s">
        <v>5</v>
      </c>
      <c r="H490" s="3">
        <v>30195.3</v>
      </c>
      <c r="I490" s="22"/>
      <c r="J490" s="27"/>
      <c r="K490" s="22"/>
    </row>
    <row r="491" spans="1:11" s="4" customFormat="1" ht="15" customHeight="1">
      <c r="A491" s="20"/>
      <c r="B491" s="21"/>
      <c r="C491" s="5" t="s">
        <v>6</v>
      </c>
      <c r="D491" s="3">
        <v>0</v>
      </c>
      <c r="E491" s="5" t="s">
        <v>6</v>
      </c>
      <c r="F491" s="3">
        <v>0</v>
      </c>
      <c r="G491" s="5" t="s">
        <v>6</v>
      </c>
      <c r="H491" s="3">
        <v>0</v>
      </c>
      <c r="I491" s="22"/>
      <c r="J491" s="27"/>
      <c r="K491" s="22"/>
    </row>
    <row r="492" spans="1:11" s="4" customFormat="1" ht="15" customHeight="1">
      <c r="A492" s="20" t="s">
        <v>136</v>
      </c>
      <c r="B492" s="21" t="s">
        <v>40</v>
      </c>
      <c r="C492" s="2" t="s">
        <v>15</v>
      </c>
      <c r="D492" s="3">
        <f>D494+D495+D496+D497</f>
        <v>4674.3999999999996</v>
      </c>
      <c r="E492" s="2" t="s">
        <v>15</v>
      </c>
      <c r="F492" s="3">
        <f>F494+F495+F496+F497</f>
        <v>4674.3999999999996</v>
      </c>
      <c r="G492" s="2" t="s">
        <v>15</v>
      </c>
      <c r="H492" s="3">
        <f>H494+H495+H496+H497</f>
        <v>4674.3999999999996</v>
      </c>
      <c r="I492" s="22" t="s">
        <v>265</v>
      </c>
      <c r="J492" s="27"/>
      <c r="K492" s="22" t="s">
        <v>75</v>
      </c>
    </row>
    <row r="493" spans="1:11" s="4" customFormat="1" ht="15" customHeight="1">
      <c r="A493" s="20"/>
      <c r="B493" s="21"/>
      <c r="C493" s="2" t="s">
        <v>8</v>
      </c>
      <c r="D493" s="3"/>
      <c r="E493" s="2" t="s">
        <v>8</v>
      </c>
      <c r="F493" s="3"/>
      <c r="G493" s="2" t="s">
        <v>8</v>
      </c>
      <c r="H493" s="3"/>
      <c r="I493" s="22"/>
      <c r="J493" s="27"/>
      <c r="K493" s="22"/>
    </row>
    <row r="494" spans="1:11" s="4" customFormat="1" ht="15" customHeight="1">
      <c r="A494" s="20"/>
      <c r="B494" s="21"/>
      <c r="C494" s="5" t="s">
        <v>3</v>
      </c>
      <c r="D494" s="3">
        <v>0</v>
      </c>
      <c r="E494" s="5" t="s">
        <v>3</v>
      </c>
      <c r="F494" s="3">
        <v>0</v>
      </c>
      <c r="G494" s="5" t="s">
        <v>3</v>
      </c>
      <c r="H494" s="3">
        <v>0</v>
      </c>
      <c r="I494" s="22"/>
      <c r="J494" s="27"/>
      <c r="K494" s="22"/>
    </row>
    <row r="495" spans="1:11" s="4" customFormat="1" ht="15" customHeight="1">
      <c r="A495" s="20"/>
      <c r="B495" s="21"/>
      <c r="C495" s="5" t="s">
        <v>4</v>
      </c>
      <c r="D495" s="3">
        <v>0</v>
      </c>
      <c r="E495" s="5" t="s">
        <v>4</v>
      </c>
      <c r="F495" s="3">
        <v>0</v>
      </c>
      <c r="G495" s="5" t="s">
        <v>4</v>
      </c>
      <c r="H495" s="3">
        <v>0</v>
      </c>
      <c r="I495" s="22"/>
      <c r="J495" s="27"/>
      <c r="K495" s="22"/>
    </row>
    <row r="496" spans="1:11" s="4" customFormat="1" ht="15" customHeight="1">
      <c r="A496" s="20"/>
      <c r="B496" s="21"/>
      <c r="C496" s="5" t="s">
        <v>5</v>
      </c>
      <c r="D496" s="3">
        <v>4674.3999999999996</v>
      </c>
      <c r="E496" s="5" t="s">
        <v>5</v>
      </c>
      <c r="F496" s="3">
        <v>4674.3999999999996</v>
      </c>
      <c r="G496" s="5" t="s">
        <v>5</v>
      </c>
      <c r="H496" s="3">
        <v>4674.3999999999996</v>
      </c>
      <c r="I496" s="22"/>
      <c r="J496" s="27"/>
      <c r="K496" s="22"/>
    </row>
    <row r="497" spans="1:11" s="4" customFormat="1" ht="15" customHeight="1">
      <c r="A497" s="20"/>
      <c r="B497" s="21"/>
      <c r="C497" s="5" t="s">
        <v>6</v>
      </c>
      <c r="D497" s="3">
        <v>0</v>
      </c>
      <c r="E497" s="5" t="s">
        <v>6</v>
      </c>
      <c r="F497" s="3">
        <v>0</v>
      </c>
      <c r="G497" s="5" t="s">
        <v>6</v>
      </c>
      <c r="H497" s="3">
        <v>0</v>
      </c>
      <c r="I497" s="22"/>
      <c r="J497" s="27"/>
      <c r="K497" s="22"/>
    </row>
    <row r="498" spans="1:11" s="4" customFormat="1" ht="15" customHeight="1">
      <c r="A498" s="20" t="s">
        <v>137</v>
      </c>
      <c r="B498" s="21" t="s">
        <v>41</v>
      </c>
      <c r="C498" s="2" t="s">
        <v>15</v>
      </c>
      <c r="D498" s="3">
        <f>D500+D501+D502+D503</f>
        <v>2688.51</v>
      </c>
      <c r="E498" s="2" t="s">
        <v>15</v>
      </c>
      <c r="F498" s="3">
        <f>F500+F501+F502+F503</f>
        <v>25</v>
      </c>
      <c r="G498" s="2" t="s">
        <v>15</v>
      </c>
      <c r="H498" s="3">
        <f>H500+H501+H502+H503</f>
        <v>3025</v>
      </c>
      <c r="I498" s="22" t="s">
        <v>265</v>
      </c>
      <c r="J498" s="27"/>
      <c r="K498" s="22" t="s">
        <v>75</v>
      </c>
    </row>
    <row r="499" spans="1:11" s="4" customFormat="1" ht="15" customHeight="1">
      <c r="A499" s="20"/>
      <c r="B499" s="21"/>
      <c r="C499" s="2" t="s">
        <v>8</v>
      </c>
      <c r="D499" s="3"/>
      <c r="E499" s="2" t="s">
        <v>8</v>
      </c>
      <c r="F499" s="3"/>
      <c r="G499" s="2" t="s">
        <v>8</v>
      </c>
      <c r="H499" s="3"/>
      <c r="I499" s="22"/>
      <c r="J499" s="27"/>
      <c r="K499" s="22"/>
    </row>
    <row r="500" spans="1:11" s="4" customFormat="1" ht="24.75" customHeight="1">
      <c r="A500" s="20"/>
      <c r="B500" s="21"/>
      <c r="C500" s="5" t="s">
        <v>3</v>
      </c>
      <c r="D500" s="3">
        <v>0</v>
      </c>
      <c r="E500" s="5" t="s">
        <v>3</v>
      </c>
      <c r="F500" s="3">
        <v>0</v>
      </c>
      <c r="G500" s="5" t="s">
        <v>3</v>
      </c>
      <c r="H500" s="3">
        <v>0</v>
      </c>
      <c r="I500" s="22"/>
      <c r="J500" s="27"/>
      <c r="K500" s="22"/>
    </row>
    <row r="501" spans="1:11" s="4" customFormat="1" ht="15" customHeight="1">
      <c r="A501" s="20"/>
      <c r="B501" s="21"/>
      <c r="C501" s="5" t="s">
        <v>4</v>
      </c>
      <c r="D501" s="3">
        <v>0</v>
      </c>
      <c r="E501" s="5" t="s">
        <v>4</v>
      </c>
      <c r="F501" s="3">
        <v>0</v>
      </c>
      <c r="G501" s="5" t="s">
        <v>4</v>
      </c>
      <c r="H501" s="3">
        <v>0</v>
      </c>
      <c r="I501" s="22"/>
      <c r="J501" s="27"/>
      <c r="K501" s="22"/>
    </row>
    <row r="502" spans="1:11" s="4" customFormat="1" ht="15" customHeight="1">
      <c r="A502" s="20"/>
      <c r="B502" s="21"/>
      <c r="C502" s="5" t="s">
        <v>5</v>
      </c>
      <c r="D502" s="3">
        <v>2688.51</v>
      </c>
      <c r="E502" s="5" t="s">
        <v>5</v>
      </c>
      <c r="F502" s="3">
        <f>2025-2000</f>
        <v>25</v>
      </c>
      <c r="G502" s="5" t="s">
        <v>5</v>
      </c>
      <c r="H502" s="3">
        <v>3025</v>
      </c>
      <c r="I502" s="22"/>
      <c r="J502" s="27"/>
      <c r="K502" s="22"/>
    </row>
    <row r="503" spans="1:11" s="4" customFormat="1" ht="15" customHeight="1">
      <c r="A503" s="20"/>
      <c r="B503" s="21"/>
      <c r="C503" s="5" t="s">
        <v>6</v>
      </c>
      <c r="D503" s="3">
        <v>0</v>
      </c>
      <c r="E503" s="5" t="s">
        <v>6</v>
      </c>
      <c r="F503" s="3">
        <v>0</v>
      </c>
      <c r="G503" s="5" t="s">
        <v>6</v>
      </c>
      <c r="H503" s="3">
        <v>0</v>
      </c>
      <c r="I503" s="22"/>
      <c r="J503" s="27"/>
      <c r="K503" s="22"/>
    </row>
    <row r="504" spans="1:11" s="4" customFormat="1" ht="15" customHeight="1">
      <c r="A504" s="20" t="s">
        <v>138</v>
      </c>
      <c r="B504" s="21" t="s">
        <v>42</v>
      </c>
      <c r="C504" s="2" t="s">
        <v>15</v>
      </c>
      <c r="D504" s="3">
        <f>D506+D507+D508+D509</f>
        <v>28670</v>
      </c>
      <c r="E504" s="2" t="s">
        <v>15</v>
      </c>
      <c r="F504" s="3">
        <f>F506+F507+F508+F509</f>
        <v>28670</v>
      </c>
      <c r="G504" s="2" t="s">
        <v>15</v>
      </c>
      <c r="H504" s="3">
        <f>H506+H507+H508+H509</f>
        <v>28670</v>
      </c>
      <c r="I504" s="22" t="s">
        <v>265</v>
      </c>
      <c r="J504" s="27"/>
      <c r="K504" s="22" t="s">
        <v>75</v>
      </c>
    </row>
    <row r="505" spans="1:11" s="4" customFormat="1" ht="15" customHeight="1">
      <c r="A505" s="20"/>
      <c r="B505" s="21"/>
      <c r="C505" s="2" t="s">
        <v>8</v>
      </c>
      <c r="D505" s="3"/>
      <c r="E505" s="2" t="s">
        <v>8</v>
      </c>
      <c r="F505" s="3"/>
      <c r="G505" s="2" t="s">
        <v>8</v>
      </c>
      <c r="H505" s="3"/>
      <c r="I505" s="22"/>
      <c r="J505" s="27"/>
      <c r="K505" s="22"/>
    </row>
    <row r="506" spans="1:11" s="4" customFormat="1" ht="15" customHeight="1">
      <c r="A506" s="20"/>
      <c r="B506" s="21"/>
      <c r="C506" s="5" t="s">
        <v>3</v>
      </c>
      <c r="D506" s="3">
        <v>28670</v>
      </c>
      <c r="E506" s="5" t="s">
        <v>3</v>
      </c>
      <c r="F506" s="3">
        <v>28670</v>
      </c>
      <c r="G506" s="5" t="s">
        <v>3</v>
      </c>
      <c r="H506" s="3">
        <v>28670</v>
      </c>
      <c r="I506" s="22"/>
      <c r="J506" s="27"/>
      <c r="K506" s="22"/>
    </row>
    <row r="507" spans="1:11" s="4" customFormat="1" ht="15" customHeight="1">
      <c r="A507" s="20"/>
      <c r="B507" s="21"/>
      <c r="C507" s="5" t="s">
        <v>4</v>
      </c>
      <c r="D507" s="3">
        <v>0</v>
      </c>
      <c r="E507" s="5" t="s">
        <v>4</v>
      </c>
      <c r="F507" s="3">
        <v>0</v>
      </c>
      <c r="G507" s="5" t="s">
        <v>4</v>
      </c>
      <c r="H507" s="3">
        <v>0</v>
      </c>
      <c r="I507" s="22"/>
      <c r="J507" s="27"/>
      <c r="K507" s="22"/>
    </row>
    <row r="508" spans="1:11" s="4" customFormat="1" ht="20.25" customHeight="1">
      <c r="A508" s="20"/>
      <c r="B508" s="21"/>
      <c r="C508" s="5" t="s">
        <v>5</v>
      </c>
      <c r="D508" s="3">
        <v>0</v>
      </c>
      <c r="E508" s="5" t="s">
        <v>5</v>
      </c>
      <c r="F508" s="3">
        <v>0</v>
      </c>
      <c r="G508" s="5" t="s">
        <v>5</v>
      </c>
      <c r="H508" s="3">
        <v>0</v>
      </c>
      <c r="I508" s="22"/>
      <c r="J508" s="27"/>
      <c r="K508" s="22"/>
    </row>
    <row r="509" spans="1:11" s="4" customFormat="1" ht="22.5" customHeight="1">
      <c r="A509" s="20"/>
      <c r="B509" s="21"/>
      <c r="C509" s="5" t="s">
        <v>6</v>
      </c>
      <c r="D509" s="3">
        <v>0</v>
      </c>
      <c r="E509" s="5" t="s">
        <v>6</v>
      </c>
      <c r="F509" s="3">
        <v>0</v>
      </c>
      <c r="G509" s="5" t="s">
        <v>6</v>
      </c>
      <c r="H509" s="3">
        <v>0</v>
      </c>
      <c r="I509" s="22"/>
      <c r="J509" s="27"/>
      <c r="K509" s="22"/>
    </row>
    <row r="510" spans="1:11" s="4" customFormat="1" ht="19.5" customHeight="1">
      <c r="A510" s="20" t="s">
        <v>216</v>
      </c>
      <c r="B510" s="35" t="s">
        <v>221</v>
      </c>
      <c r="C510" s="2" t="s">
        <v>15</v>
      </c>
      <c r="D510" s="3">
        <f>D512+D513+D514+D515</f>
        <v>0</v>
      </c>
      <c r="E510" s="2" t="s">
        <v>15</v>
      </c>
      <c r="F510" s="3">
        <f>F512+F513+F514+F515</f>
        <v>0</v>
      </c>
      <c r="G510" s="2" t="s">
        <v>15</v>
      </c>
      <c r="H510" s="3">
        <f>H512+H513+H514+H515</f>
        <v>0</v>
      </c>
      <c r="I510" s="22" t="s">
        <v>265</v>
      </c>
      <c r="J510" s="27"/>
      <c r="K510" s="22" t="s">
        <v>75</v>
      </c>
    </row>
    <row r="511" spans="1:11" s="4" customFormat="1" ht="19.5" customHeight="1">
      <c r="A511" s="20"/>
      <c r="B511" s="36"/>
      <c r="C511" s="2" t="s">
        <v>8</v>
      </c>
      <c r="D511" s="3"/>
      <c r="E511" s="2" t="s">
        <v>8</v>
      </c>
      <c r="F511" s="3"/>
      <c r="G511" s="2" t="s">
        <v>8</v>
      </c>
      <c r="H511" s="3"/>
      <c r="I511" s="22"/>
      <c r="J511" s="27"/>
      <c r="K511" s="22"/>
    </row>
    <row r="512" spans="1:11" s="4" customFormat="1" ht="19.5" customHeight="1">
      <c r="A512" s="20"/>
      <c r="B512" s="36"/>
      <c r="C512" s="5" t="s">
        <v>3</v>
      </c>
      <c r="D512" s="3">
        <v>0</v>
      </c>
      <c r="E512" s="5" t="s">
        <v>3</v>
      </c>
      <c r="F512" s="3">
        <v>0</v>
      </c>
      <c r="G512" s="5" t="s">
        <v>3</v>
      </c>
      <c r="H512" s="3">
        <v>0</v>
      </c>
      <c r="I512" s="22"/>
      <c r="J512" s="27"/>
      <c r="K512" s="22"/>
    </row>
    <row r="513" spans="1:11" s="4" customFormat="1" ht="19.5" customHeight="1">
      <c r="A513" s="20"/>
      <c r="B513" s="36"/>
      <c r="C513" s="5" t="s">
        <v>4</v>
      </c>
      <c r="D513" s="3">
        <v>0</v>
      </c>
      <c r="E513" s="5" t="s">
        <v>4</v>
      </c>
      <c r="F513" s="3">
        <v>0</v>
      </c>
      <c r="G513" s="5" t="s">
        <v>4</v>
      </c>
      <c r="H513" s="3">
        <v>0</v>
      </c>
      <c r="I513" s="22"/>
      <c r="J513" s="27"/>
      <c r="K513" s="22"/>
    </row>
    <row r="514" spans="1:11" s="4" customFormat="1" ht="19.5" customHeight="1">
      <c r="A514" s="20"/>
      <c r="B514" s="36"/>
      <c r="C514" s="5" t="s">
        <v>5</v>
      </c>
      <c r="D514" s="3">
        <v>0</v>
      </c>
      <c r="E514" s="5" t="s">
        <v>5</v>
      </c>
      <c r="F514" s="3">
        <v>0</v>
      </c>
      <c r="G514" s="5" t="s">
        <v>5</v>
      </c>
      <c r="H514" s="3">
        <v>0</v>
      </c>
      <c r="I514" s="22"/>
      <c r="J514" s="27"/>
      <c r="K514" s="22"/>
    </row>
    <row r="515" spans="1:11" s="4" customFormat="1" ht="19.5" customHeight="1">
      <c r="A515" s="20"/>
      <c r="B515" s="37"/>
      <c r="C515" s="5" t="s">
        <v>6</v>
      </c>
      <c r="D515" s="3">
        <v>0</v>
      </c>
      <c r="E515" s="5" t="s">
        <v>6</v>
      </c>
      <c r="F515" s="3">
        <v>0</v>
      </c>
      <c r="G515" s="5" t="s">
        <v>6</v>
      </c>
      <c r="H515" s="3">
        <v>0</v>
      </c>
      <c r="I515" s="22"/>
      <c r="J515" s="27"/>
      <c r="K515" s="22"/>
    </row>
    <row r="516" spans="1:11" s="4" customFormat="1" ht="15.75" customHeight="1">
      <c r="A516" s="20" t="s">
        <v>216</v>
      </c>
      <c r="B516" s="35" t="s">
        <v>217</v>
      </c>
      <c r="C516" s="2" t="s">
        <v>15</v>
      </c>
      <c r="D516" s="3">
        <f>D518+D519+D520+D521</f>
        <v>6487.8</v>
      </c>
      <c r="E516" s="2" t="s">
        <v>15</v>
      </c>
      <c r="F516" s="3">
        <f>F518+F519+F520+F521</f>
        <v>6487.8</v>
      </c>
      <c r="G516" s="2" t="s">
        <v>15</v>
      </c>
      <c r="H516" s="3">
        <f>H518+H519+H520+H521</f>
        <v>7842.6</v>
      </c>
      <c r="I516" s="22" t="s">
        <v>265</v>
      </c>
      <c r="J516" s="27"/>
      <c r="K516" s="22" t="s">
        <v>75</v>
      </c>
    </row>
    <row r="517" spans="1:11" s="4" customFormat="1">
      <c r="A517" s="20"/>
      <c r="B517" s="36"/>
      <c r="C517" s="2" t="s">
        <v>8</v>
      </c>
      <c r="D517" s="3"/>
      <c r="E517" s="2" t="s">
        <v>8</v>
      </c>
      <c r="F517" s="3"/>
      <c r="G517" s="2" t="s">
        <v>8</v>
      </c>
      <c r="H517" s="3"/>
      <c r="I517" s="22"/>
      <c r="J517" s="27"/>
      <c r="K517" s="22"/>
    </row>
    <row r="518" spans="1:11" s="4" customFormat="1">
      <c r="A518" s="20"/>
      <c r="B518" s="36"/>
      <c r="C518" s="5" t="s">
        <v>3</v>
      </c>
      <c r="D518" s="3">
        <f>6487.8*97%</f>
        <v>6293.17</v>
      </c>
      <c r="E518" s="5" t="s">
        <v>3</v>
      </c>
      <c r="F518" s="3">
        <f>6487.8*97%</f>
        <v>6293.17</v>
      </c>
      <c r="G518" s="5" t="s">
        <v>3</v>
      </c>
      <c r="H518" s="3">
        <f>7842.6*97%</f>
        <v>7607.32</v>
      </c>
      <c r="I518" s="22"/>
      <c r="J518" s="27"/>
      <c r="K518" s="22"/>
    </row>
    <row r="519" spans="1:11" s="4" customFormat="1">
      <c r="A519" s="20"/>
      <c r="B519" s="36"/>
      <c r="C519" s="5" t="s">
        <v>4</v>
      </c>
      <c r="D519" s="3">
        <f>6487.8-D518</f>
        <v>194.63</v>
      </c>
      <c r="E519" s="5" t="s">
        <v>4</v>
      </c>
      <c r="F519" s="3">
        <f>6487.8-F518</f>
        <v>194.63</v>
      </c>
      <c r="G519" s="5" t="s">
        <v>4</v>
      </c>
      <c r="H519" s="3">
        <f>7842.6-H518</f>
        <v>235.28</v>
      </c>
      <c r="I519" s="22"/>
      <c r="J519" s="27"/>
      <c r="K519" s="22"/>
    </row>
    <row r="520" spans="1:11" s="4" customFormat="1">
      <c r="A520" s="20"/>
      <c r="B520" s="36"/>
      <c r="C520" s="5" t="s">
        <v>5</v>
      </c>
      <c r="D520" s="3">
        <v>0</v>
      </c>
      <c r="E520" s="5" t="s">
        <v>5</v>
      </c>
      <c r="F520" s="3">
        <v>0</v>
      </c>
      <c r="G520" s="5" t="s">
        <v>5</v>
      </c>
      <c r="H520" s="3">
        <v>0</v>
      </c>
      <c r="I520" s="22"/>
      <c r="J520" s="27"/>
      <c r="K520" s="22"/>
    </row>
    <row r="521" spans="1:11" s="4" customFormat="1">
      <c r="A521" s="20"/>
      <c r="B521" s="37"/>
      <c r="C521" s="5" t="s">
        <v>6</v>
      </c>
      <c r="D521" s="3">
        <v>0</v>
      </c>
      <c r="E521" s="5" t="s">
        <v>6</v>
      </c>
      <c r="F521" s="3">
        <v>0</v>
      </c>
      <c r="G521" s="5" t="s">
        <v>6</v>
      </c>
      <c r="H521" s="3">
        <v>0</v>
      </c>
      <c r="I521" s="22"/>
      <c r="J521" s="28"/>
      <c r="K521" s="22"/>
    </row>
    <row r="522" spans="1:11" s="4" customFormat="1" ht="15" customHeight="1">
      <c r="A522" s="24" t="s">
        <v>139</v>
      </c>
      <c r="B522" s="25" t="s">
        <v>336</v>
      </c>
      <c r="C522" s="2" t="s">
        <v>15</v>
      </c>
      <c r="D522" s="3">
        <f>D524+D525+D526+D527</f>
        <v>60491.25</v>
      </c>
      <c r="E522" s="2" t="s">
        <v>15</v>
      </c>
      <c r="F522" s="3">
        <f>F524+F525+F526+F527</f>
        <v>10601</v>
      </c>
      <c r="G522" s="2" t="s">
        <v>15</v>
      </c>
      <c r="H522" s="3">
        <f>H524+H525+H526+H527</f>
        <v>0</v>
      </c>
      <c r="I522" s="22" t="s">
        <v>265</v>
      </c>
      <c r="J522" s="26" t="s">
        <v>86</v>
      </c>
      <c r="K522" s="22" t="s">
        <v>75</v>
      </c>
    </row>
    <row r="523" spans="1:11" s="4" customFormat="1" ht="15" customHeight="1">
      <c r="A523" s="24"/>
      <c r="B523" s="25"/>
      <c r="C523" s="2" t="s">
        <v>8</v>
      </c>
      <c r="D523" s="3"/>
      <c r="E523" s="2" t="s">
        <v>8</v>
      </c>
      <c r="F523" s="3"/>
      <c r="G523" s="2" t="s">
        <v>8</v>
      </c>
      <c r="H523" s="3"/>
      <c r="I523" s="22"/>
      <c r="J523" s="27"/>
      <c r="K523" s="22"/>
    </row>
    <row r="524" spans="1:11" s="4" customFormat="1" ht="15" customHeight="1">
      <c r="A524" s="24"/>
      <c r="B524" s="25"/>
      <c r="C524" s="5" t="s">
        <v>3</v>
      </c>
      <c r="D524" s="3">
        <f>D530+D866+D884+D878+D908+D914</f>
        <v>0</v>
      </c>
      <c r="E524" s="5" t="s">
        <v>3</v>
      </c>
      <c r="F524" s="3">
        <f>F530+F866+F884+F878+F908+F914</f>
        <v>0</v>
      </c>
      <c r="G524" s="5" t="s">
        <v>3</v>
      </c>
      <c r="H524" s="3">
        <f>H530+H866+H884+H878+H908+H914</f>
        <v>0</v>
      </c>
      <c r="I524" s="22"/>
      <c r="J524" s="27"/>
      <c r="K524" s="22"/>
    </row>
    <row r="525" spans="1:11" s="4" customFormat="1" ht="15" customHeight="1">
      <c r="A525" s="24"/>
      <c r="B525" s="25"/>
      <c r="C525" s="5" t="s">
        <v>4</v>
      </c>
      <c r="D525" s="3">
        <f>D531+D867+D885+D879+D909+D915</f>
        <v>12960</v>
      </c>
      <c r="E525" s="5" t="s">
        <v>4</v>
      </c>
      <c r="F525" s="3">
        <f>F531+F867+F885+F879+F909+F915</f>
        <v>0</v>
      </c>
      <c r="G525" s="5" t="s">
        <v>4</v>
      </c>
      <c r="H525" s="3">
        <f>H531+H867+H885+H879+H909+H915</f>
        <v>0</v>
      </c>
      <c r="I525" s="22"/>
      <c r="J525" s="27"/>
      <c r="K525" s="22"/>
    </row>
    <row r="526" spans="1:11" s="4" customFormat="1" ht="15" customHeight="1">
      <c r="A526" s="24"/>
      <c r="B526" s="25"/>
      <c r="C526" s="5" t="s">
        <v>5</v>
      </c>
      <c r="D526" s="3">
        <f>D532+D868+D886+D880+D910+D916</f>
        <v>47531.25</v>
      </c>
      <c r="E526" s="5" t="s">
        <v>5</v>
      </c>
      <c r="F526" s="3">
        <f>F532+F868+F886+F880+F910+F916</f>
        <v>10601</v>
      </c>
      <c r="G526" s="5" t="s">
        <v>5</v>
      </c>
      <c r="H526" s="3">
        <f>H532+H868+H886+H880+H910+H916</f>
        <v>0</v>
      </c>
      <c r="I526" s="22"/>
      <c r="J526" s="27"/>
      <c r="K526" s="22"/>
    </row>
    <row r="527" spans="1:11" s="4" customFormat="1" ht="15" customHeight="1">
      <c r="A527" s="24"/>
      <c r="B527" s="25"/>
      <c r="C527" s="5" t="s">
        <v>6</v>
      </c>
      <c r="D527" s="3">
        <f>D533+D869+D887+D881+D911+D917</f>
        <v>0</v>
      </c>
      <c r="E527" s="5" t="s">
        <v>6</v>
      </c>
      <c r="F527" s="3">
        <f>F533+F869+F887+F881+F911+F917</f>
        <v>0</v>
      </c>
      <c r="G527" s="5" t="s">
        <v>6</v>
      </c>
      <c r="H527" s="3">
        <f>H533+H869+H887+H881+H911+H917</f>
        <v>0</v>
      </c>
      <c r="I527" s="22"/>
      <c r="J527" s="27"/>
      <c r="K527" s="22"/>
    </row>
    <row r="528" spans="1:11" s="4" customFormat="1" ht="15" customHeight="1">
      <c r="A528" s="20" t="s">
        <v>140</v>
      </c>
      <c r="B528" s="21" t="s">
        <v>43</v>
      </c>
      <c r="C528" s="2" t="s">
        <v>15</v>
      </c>
      <c r="D528" s="3">
        <f>D530+D531+D532+D533</f>
        <v>37544.26</v>
      </c>
      <c r="E528" s="2" t="s">
        <v>15</v>
      </c>
      <c r="F528" s="3">
        <f>F530+F531+F532+F533</f>
        <v>6715</v>
      </c>
      <c r="G528" s="2" t="s">
        <v>15</v>
      </c>
      <c r="H528" s="3">
        <f>H530+H531+H532+H533</f>
        <v>0</v>
      </c>
      <c r="I528" s="22" t="s">
        <v>265</v>
      </c>
      <c r="J528" s="27"/>
      <c r="K528" s="22" t="s">
        <v>75</v>
      </c>
    </row>
    <row r="529" spans="1:11" s="4" customFormat="1" ht="15" customHeight="1">
      <c r="A529" s="20"/>
      <c r="B529" s="21"/>
      <c r="C529" s="2" t="s">
        <v>8</v>
      </c>
      <c r="D529" s="3"/>
      <c r="E529" s="2" t="s">
        <v>8</v>
      </c>
      <c r="F529" s="3"/>
      <c r="G529" s="2" t="s">
        <v>8</v>
      </c>
      <c r="H529" s="3"/>
      <c r="I529" s="22"/>
      <c r="J529" s="27"/>
      <c r="K529" s="22"/>
    </row>
    <row r="530" spans="1:11" s="4" customFormat="1" ht="15" customHeight="1">
      <c r="A530" s="20"/>
      <c r="B530" s="21"/>
      <c r="C530" s="5" t="s">
        <v>3</v>
      </c>
      <c r="D530" s="3">
        <f t="shared" ref="D530:F531" si="42">D536+D542+D548+D554+D560+D566+D572+D578+D590+D596+D602+D608+D614+D620+D626+D632+D638+D644+D650+D656+D662+D668+D674+D680+D686+D692+D698+D704+D710+D716+D770+D860+D584+D722+D728+D734+D740+D746+D752+D758+D764+D776+D782+D788+D794+D800+D806+D812+D824+D830+D836+D842+D848+D854+D818</f>
        <v>0</v>
      </c>
      <c r="E530" s="5" t="s">
        <v>3</v>
      </c>
      <c r="F530" s="3">
        <f t="shared" si="42"/>
        <v>0</v>
      </c>
      <c r="G530" s="5" t="s">
        <v>3</v>
      </c>
      <c r="H530" s="3">
        <f t="shared" ref="H530" si="43">H536+H542+H548+H554+H560+H566+H572+H578+H590+H596+H602+H608+H614+H620+H626+H632+H638+H644+H650+H656+H662+H668+H674+H680+H686+H692+H698+H704+H710+H716+H770+H860+H584+H722+H728+H734+H740+H746+H752+H758+H764+H776+H782+H788+H794+H800+H806+H812+H824+H830+H836+H842+H848+H854+H818</f>
        <v>0</v>
      </c>
      <c r="I530" s="22"/>
      <c r="J530" s="27"/>
      <c r="K530" s="22"/>
    </row>
    <row r="531" spans="1:11" s="4" customFormat="1" ht="15" customHeight="1">
      <c r="A531" s="20"/>
      <c r="B531" s="21"/>
      <c r="C531" s="5" t="s">
        <v>4</v>
      </c>
      <c r="D531" s="3">
        <f t="shared" si="42"/>
        <v>0</v>
      </c>
      <c r="E531" s="5" t="s">
        <v>4</v>
      </c>
      <c r="F531" s="3">
        <f t="shared" si="42"/>
        <v>0</v>
      </c>
      <c r="G531" s="5" t="s">
        <v>4</v>
      </c>
      <c r="H531" s="3">
        <f t="shared" ref="H531" si="44">H537+H543+H549+H555+H561+H567+H573+H579+H591+H597+H603+H609+H615+H621+H627+H633+H639+H645+H651+H657+H663+H669+H675+H681+H687+H693+H699+H705+H711+H717+H771+H861+H585+H723+H729+H735+H741+H747+H753+H759+H765+H777+H783+H789+H795+H801+H807+H813+H825+H831+H837+H843+H849+H855+H819</f>
        <v>0</v>
      </c>
      <c r="I531" s="22"/>
      <c r="J531" s="27"/>
      <c r="K531" s="22"/>
    </row>
    <row r="532" spans="1:11" s="4" customFormat="1" ht="15" customHeight="1">
      <c r="A532" s="20"/>
      <c r="B532" s="21"/>
      <c r="C532" s="5" t="s">
        <v>5</v>
      </c>
      <c r="D532" s="3">
        <f>D538+D544+D550+D556+D562+D568+D574+D580+D592+D598+D604+D610+D616+D622+D628+D634+D640+D646+D652+D658+D664+D670+D676+D682+D688+D694+D700+D706+D712+D718+D772+D862+D586+D724+D730+D736+D742+D748+D754+D760+D766+D778+D784+D790+D796+D802+D808+D814+D826+D832+D838+D844+D850+D856+D820</f>
        <v>37544.26</v>
      </c>
      <c r="E532" s="5" t="s">
        <v>5</v>
      </c>
      <c r="F532" s="3">
        <f>F538+F544+F550+F556+F562+F568+F574+F580+F592+F598+F604+F610+F616+F622+F628+F634+F640+F646+F652+F658+F664+F670+F676+F682+F688+F694+F700+F706+F712+F718+F772+F862+F586+F724+F730+F736+F742+F748+F754+F760+F766+F778+F784+F790+F796+F802+F808+F814+F826+F832+F838+F844+F850+F856+F820</f>
        <v>6715</v>
      </c>
      <c r="G532" s="5" t="s">
        <v>5</v>
      </c>
      <c r="H532" s="3">
        <f>H538+H544+H550+H556+H562+H568+H574+H580+H592+H598+H604+H610+H616+H622+H628+H634+H640+H646+H652+H658+H664+H670+H676+H682+H688+H694+H700+H706+H712+H718+H772+H862+H586+H724+H730+H736+H742+H748+H754+H760+H766+H778+H784+H790+H796+H802+H808+H814+H826+H832+H838+H844+H850+H856+H820</f>
        <v>0</v>
      </c>
      <c r="I532" s="22"/>
      <c r="J532" s="27"/>
      <c r="K532" s="22"/>
    </row>
    <row r="533" spans="1:11" s="4" customFormat="1" ht="15" customHeight="1">
      <c r="A533" s="20"/>
      <c r="B533" s="21"/>
      <c r="C533" s="5" t="s">
        <v>6</v>
      </c>
      <c r="D533" s="3">
        <f>D539+D545+D551+D557+D563+D569+D575+D581+D593+D599+D605+D611+D617+D623+D629+D635+D641+D647+D653+D659+D665+D671+D677+D683+D689+D695+D701+D707+D713+D719+D773+D863+D587+D725+D731+D737+D743+D749+D755+D761+D767+D779+D785+D791+D797+D803+D809+D815+D827+D833+D839+D845+D851+D857+D821</f>
        <v>0</v>
      </c>
      <c r="E533" s="5" t="s">
        <v>6</v>
      </c>
      <c r="F533" s="3">
        <f>F539+F545+F551+F557+F563+F569+F575+F581+F593+F599+F605+F611+F617+F623+F629+F635+F641+F647+F653+F659+F665+F671+F677+F683+F689+F695+F701+F707+F713+F719+F773+F863+F587+F725+F731+F737+F743+F749+F755+F761+F767+F779+F785+F791+F797+F803+F809+F815+F827+F833+F839+F845+F851+F857+F821</f>
        <v>0</v>
      </c>
      <c r="G533" s="5" t="s">
        <v>6</v>
      </c>
      <c r="H533" s="3">
        <f>H539+H545+H551+H557+H563+H569+H575+H581+H593+H599+H605+H611+H617+H623+H629+H635+H641+H647+H653+H659+H665+H671+H677+H683+H689+H695+H701+H707+H713+H719+H773+H863+H587+H725+H731+H737+H743+H749+H755+H761+H767+H779+H785+H791+H797+H803+H809+H815+H827+H833+H839+H845+H851+H857+H821</f>
        <v>0</v>
      </c>
      <c r="I533" s="22"/>
      <c r="J533" s="27"/>
      <c r="K533" s="22"/>
    </row>
    <row r="534" spans="1:11" s="4" customFormat="1" ht="15" customHeight="1">
      <c r="A534" s="20" t="s">
        <v>141</v>
      </c>
      <c r="B534" s="21" t="s">
        <v>379</v>
      </c>
      <c r="C534" s="2" t="s">
        <v>15</v>
      </c>
      <c r="D534" s="3">
        <f>D536+D537+D538+D539</f>
        <v>1660.39</v>
      </c>
      <c r="E534" s="2" t="s">
        <v>15</v>
      </c>
      <c r="F534" s="3">
        <f>F536+F537+F538+F539</f>
        <v>0</v>
      </c>
      <c r="G534" s="2" t="s">
        <v>15</v>
      </c>
      <c r="H534" s="3">
        <f>H536+H537+H538+H539</f>
        <v>0</v>
      </c>
      <c r="I534" s="22" t="s">
        <v>356</v>
      </c>
      <c r="J534" s="27"/>
      <c r="K534" s="22" t="s">
        <v>75</v>
      </c>
    </row>
    <row r="535" spans="1:11" s="4" customFormat="1" ht="15" customHeight="1">
      <c r="A535" s="20"/>
      <c r="B535" s="21"/>
      <c r="C535" s="2" t="s">
        <v>8</v>
      </c>
      <c r="D535" s="3"/>
      <c r="E535" s="2" t="s">
        <v>8</v>
      </c>
      <c r="F535" s="3"/>
      <c r="G535" s="2" t="s">
        <v>8</v>
      </c>
      <c r="H535" s="3"/>
      <c r="I535" s="22"/>
      <c r="J535" s="27"/>
      <c r="K535" s="22"/>
    </row>
    <row r="536" spans="1:11" s="4" customFormat="1" ht="15" customHeight="1">
      <c r="A536" s="20"/>
      <c r="B536" s="21"/>
      <c r="C536" s="5" t="s">
        <v>3</v>
      </c>
      <c r="D536" s="3">
        <f>D914</f>
        <v>0</v>
      </c>
      <c r="E536" s="5" t="s">
        <v>3</v>
      </c>
      <c r="F536" s="3">
        <f>F914</f>
        <v>0</v>
      </c>
      <c r="G536" s="5" t="s">
        <v>3</v>
      </c>
      <c r="H536" s="3">
        <f>H914</f>
        <v>0</v>
      </c>
      <c r="I536" s="22"/>
      <c r="J536" s="27"/>
      <c r="K536" s="22"/>
    </row>
    <row r="537" spans="1:11" s="4" customFormat="1" ht="15" customHeight="1">
      <c r="A537" s="20"/>
      <c r="B537" s="21"/>
      <c r="C537" s="5" t="s">
        <v>4</v>
      </c>
      <c r="D537" s="3">
        <v>0</v>
      </c>
      <c r="E537" s="5" t="s">
        <v>4</v>
      </c>
      <c r="F537" s="3">
        <f>F915+F1059</f>
        <v>0</v>
      </c>
      <c r="G537" s="5" t="s">
        <v>4</v>
      </c>
      <c r="H537" s="3">
        <f>H915+H1059</f>
        <v>0</v>
      </c>
      <c r="I537" s="22"/>
      <c r="J537" s="27"/>
      <c r="K537" s="22"/>
    </row>
    <row r="538" spans="1:11" s="4" customFormat="1" ht="15" customHeight="1">
      <c r="A538" s="20"/>
      <c r="B538" s="21"/>
      <c r="C538" s="5" t="s">
        <v>5</v>
      </c>
      <c r="D538" s="19">
        <f>1660384.62/1000+0.01</f>
        <v>1660.39</v>
      </c>
      <c r="E538" s="5" t="s">
        <v>5</v>
      </c>
      <c r="F538" s="3">
        <v>0</v>
      </c>
      <c r="G538" s="5" t="s">
        <v>5</v>
      </c>
      <c r="H538" s="3">
        <v>0</v>
      </c>
      <c r="I538" s="22"/>
      <c r="J538" s="27"/>
      <c r="K538" s="22"/>
    </row>
    <row r="539" spans="1:11" s="4" customFormat="1" ht="15" customHeight="1">
      <c r="A539" s="20"/>
      <c r="B539" s="21"/>
      <c r="C539" s="5" t="s">
        <v>6</v>
      </c>
      <c r="D539" s="3">
        <v>0</v>
      </c>
      <c r="E539" s="5" t="s">
        <v>6</v>
      </c>
      <c r="F539" s="3">
        <v>0</v>
      </c>
      <c r="G539" s="5" t="s">
        <v>6</v>
      </c>
      <c r="H539" s="3">
        <v>0</v>
      </c>
      <c r="I539" s="22"/>
      <c r="J539" s="27"/>
      <c r="K539" s="22"/>
    </row>
    <row r="540" spans="1:11" s="4" customFormat="1" ht="15" customHeight="1">
      <c r="A540" s="20" t="s">
        <v>142</v>
      </c>
      <c r="B540" s="21" t="s">
        <v>380</v>
      </c>
      <c r="C540" s="2" t="s">
        <v>15</v>
      </c>
      <c r="D540" s="3">
        <f>D542+D543+D544+D545</f>
        <v>1750</v>
      </c>
      <c r="E540" s="2" t="s">
        <v>15</v>
      </c>
      <c r="F540" s="3">
        <f>F542+F543+F544+F545</f>
        <v>0</v>
      </c>
      <c r="G540" s="2" t="s">
        <v>15</v>
      </c>
      <c r="H540" s="3">
        <f>H542+H543+H544+H545</f>
        <v>0</v>
      </c>
      <c r="I540" s="22" t="s">
        <v>356</v>
      </c>
      <c r="J540" s="27"/>
      <c r="K540" s="22" t="s">
        <v>75</v>
      </c>
    </row>
    <row r="541" spans="1:11" s="4" customFormat="1" ht="15" customHeight="1">
      <c r="A541" s="20"/>
      <c r="B541" s="21"/>
      <c r="C541" s="2" t="s">
        <v>8</v>
      </c>
      <c r="D541" s="3"/>
      <c r="E541" s="2" t="s">
        <v>8</v>
      </c>
      <c r="F541" s="3"/>
      <c r="G541" s="2" t="s">
        <v>8</v>
      </c>
      <c r="H541" s="3"/>
      <c r="I541" s="22"/>
      <c r="J541" s="27"/>
      <c r="K541" s="22"/>
    </row>
    <row r="542" spans="1:11" s="4" customFormat="1" ht="15" customHeight="1">
      <c r="A542" s="20"/>
      <c r="B542" s="21"/>
      <c r="C542" s="5" t="s">
        <v>3</v>
      </c>
      <c r="D542" s="3">
        <f>D974</f>
        <v>0</v>
      </c>
      <c r="E542" s="5" t="s">
        <v>3</v>
      </c>
      <c r="F542" s="3">
        <f>F974</f>
        <v>0</v>
      </c>
      <c r="G542" s="5" t="s">
        <v>3</v>
      </c>
      <c r="H542" s="3">
        <f>H974</f>
        <v>0</v>
      </c>
      <c r="I542" s="22"/>
      <c r="J542" s="27"/>
      <c r="K542" s="22"/>
    </row>
    <row r="543" spans="1:11" s="4" customFormat="1" ht="15" customHeight="1">
      <c r="A543" s="20"/>
      <c r="B543" s="21"/>
      <c r="C543" s="5" t="s">
        <v>4</v>
      </c>
      <c r="D543" s="3">
        <f>D975+D1065</f>
        <v>0</v>
      </c>
      <c r="E543" s="5" t="s">
        <v>4</v>
      </c>
      <c r="F543" s="3">
        <f>F975+F1065</f>
        <v>0</v>
      </c>
      <c r="G543" s="5" t="s">
        <v>4</v>
      </c>
      <c r="H543" s="3">
        <f>H975+H1065</f>
        <v>0</v>
      </c>
      <c r="I543" s="22"/>
      <c r="J543" s="27"/>
      <c r="K543" s="22"/>
    </row>
    <row r="544" spans="1:11" s="4" customFormat="1" ht="15" customHeight="1">
      <c r="A544" s="20"/>
      <c r="B544" s="21"/>
      <c r="C544" s="5" t="s">
        <v>5</v>
      </c>
      <c r="D544" s="3">
        <v>1750</v>
      </c>
      <c r="E544" s="5" t="s">
        <v>5</v>
      </c>
      <c r="F544" s="3">
        <v>0</v>
      </c>
      <c r="G544" s="5" t="s">
        <v>5</v>
      </c>
      <c r="H544" s="3">
        <v>0</v>
      </c>
      <c r="I544" s="22"/>
      <c r="J544" s="27"/>
      <c r="K544" s="22"/>
    </row>
    <row r="545" spans="1:11" s="4" customFormat="1" ht="15" customHeight="1">
      <c r="A545" s="20"/>
      <c r="B545" s="21"/>
      <c r="C545" s="5" t="s">
        <v>6</v>
      </c>
      <c r="D545" s="3">
        <v>0</v>
      </c>
      <c r="E545" s="5" t="s">
        <v>6</v>
      </c>
      <c r="F545" s="3">
        <v>0</v>
      </c>
      <c r="G545" s="5" t="s">
        <v>6</v>
      </c>
      <c r="H545" s="3">
        <v>0</v>
      </c>
      <c r="I545" s="22"/>
      <c r="J545" s="27"/>
      <c r="K545" s="22"/>
    </row>
    <row r="546" spans="1:11" s="4" customFormat="1" ht="15" customHeight="1">
      <c r="A546" s="20" t="s">
        <v>143</v>
      </c>
      <c r="B546" s="21" t="s">
        <v>381</v>
      </c>
      <c r="C546" s="2" t="s">
        <v>15</v>
      </c>
      <c r="D546" s="3">
        <f>D548+D549+D550+D551</f>
        <v>708.25</v>
      </c>
      <c r="E546" s="2" t="s">
        <v>15</v>
      </c>
      <c r="F546" s="3">
        <f>F548+F549+F550+F551</f>
        <v>0</v>
      </c>
      <c r="G546" s="2" t="s">
        <v>15</v>
      </c>
      <c r="H546" s="3">
        <f>H548+H549+H550+H551</f>
        <v>0</v>
      </c>
      <c r="I546" s="22" t="s">
        <v>356</v>
      </c>
      <c r="J546" s="27"/>
      <c r="K546" s="22" t="s">
        <v>75</v>
      </c>
    </row>
    <row r="547" spans="1:11" s="4" customFormat="1" ht="15" customHeight="1">
      <c r="A547" s="20"/>
      <c r="B547" s="21"/>
      <c r="C547" s="2" t="s">
        <v>8</v>
      </c>
      <c r="D547" s="3"/>
      <c r="E547" s="2" t="s">
        <v>8</v>
      </c>
      <c r="F547" s="3"/>
      <c r="G547" s="2" t="s">
        <v>8</v>
      </c>
      <c r="H547" s="3"/>
      <c r="I547" s="22"/>
      <c r="J547" s="27"/>
      <c r="K547" s="22"/>
    </row>
    <row r="548" spans="1:11" s="4" customFormat="1" ht="15" customHeight="1">
      <c r="A548" s="20"/>
      <c r="B548" s="21"/>
      <c r="C548" s="5" t="s">
        <v>3</v>
      </c>
      <c r="D548" s="3">
        <f>D980</f>
        <v>0</v>
      </c>
      <c r="E548" s="5" t="s">
        <v>3</v>
      </c>
      <c r="F548" s="3">
        <f>F980</f>
        <v>0</v>
      </c>
      <c r="G548" s="5" t="s">
        <v>3</v>
      </c>
      <c r="H548" s="3">
        <f>H980</f>
        <v>0</v>
      </c>
      <c r="I548" s="22"/>
      <c r="J548" s="27"/>
      <c r="K548" s="22"/>
    </row>
    <row r="549" spans="1:11" s="4" customFormat="1" ht="15" customHeight="1">
      <c r="A549" s="20"/>
      <c r="B549" s="21"/>
      <c r="C549" s="5" t="s">
        <v>4</v>
      </c>
      <c r="D549" s="3">
        <f>D981+D1071</f>
        <v>0</v>
      </c>
      <c r="E549" s="5" t="s">
        <v>4</v>
      </c>
      <c r="F549" s="3">
        <f>F981+F1071</f>
        <v>0</v>
      </c>
      <c r="G549" s="5" t="s">
        <v>4</v>
      </c>
      <c r="H549" s="3">
        <f>H981+H1071</f>
        <v>0</v>
      </c>
      <c r="I549" s="22"/>
      <c r="J549" s="27"/>
      <c r="K549" s="22"/>
    </row>
    <row r="550" spans="1:11" s="4" customFormat="1" ht="15" customHeight="1">
      <c r="A550" s="20"/>
      <c r="B550" s="21"/>
      <c r="C550" s="5" t="s">
        <v>5</v>
      </c>
      <c r="D550" s="19">
        <f>708243.67/1000+0.01</f>
        <v>708.25</v>
      </c>
      <c r="E550" s="5" t="s">
        <v>5</v>
      </c>
      <c r="F550" s="3">
        <v>0</v>
      </c>
      <c r="G550" s="5" t="s">
        <v>5</v>
      </c>
      <c r="H550" s="3">
        <v>0</v>
      </c>
      <c r="I550" s="22"/>
      <c r="J550" s="27"/>
      <c r="K550" s="22"/>
    </row>
    <row r="551" spans="1:11" s="4" customFormat="1" ht="15" customHeight="1">
      <c r="A551" s="20"/>
      <c r="B551" s="21"/>
      <c r="C551" s="5" t="s">
        <v>6</v>
      </c>
      <c r="D551" s="3">
        <v>0</v>
      </c>
      <c r="E551" s="5" t="s">
        <v>6</v>
      </c>
      <c r="F551" s="3">
        <v>0</v>
      </c>
      <c r="G551" s="5" t="s">
        <v>6</v>
      </c>
      <c r="H551" s="3">
        <v>0</v>
      </c>
      <c r="I551" s="22"/>
      <c r="J551" s="27"/>
      <c r="K551" s="22"/>
    </row>
    <row r="552" spans="1:11" s="4" customFormat="1" ht="15" customHeight="1">
      <c r="A552" s="20" t="s">
        <v>144</v>
      </c>
      <c r="B552" s="21" t="s">
        <v>382</v>
      </c>
      <c r="C552" s="2" t="s">
        <v>15</v>
      </c>
      <c r="D552" s="3">
        <f>D554+D555+D556+D557</f>
        <v>1010.15</v>
      </c>
      <c r="E552" s="2" t="s">
        <v>15</v>
      </c>
      <c r="F552" s="3">
        <f>F554+F555+F556+F557</f>
        <v>0</v>
      </c>
      <c r="G552" s="2" t="s">
        <v>15</v>
      </c>
      <c r="H552" s="3">
        <f>H554+H555+H556+H557</f>
        <v>0</v>
      </c>
      <c r="I552" s="22" t="s">
        <v>356</v>
      </c>
      <c r="J552" s="27"/>
      <c r="K552" s="22" t="s">
        <v>75</v>
      </c>
    </row>
    <row r="553" spans="1:11" s="4" customFormat="1" ht="15" customHeight="1">
      <c r="A553" s="20"/>
      <c r="B553" s="21"/>
      <c r="C553" s="2" t="s">
        <v>8</v>
      </c>
      <c r="D553" s="3"/>
      <c r="E553" s="2" t="s">
        <v>8</v>
      </c>
      <c r="F553" s="3"/>
      <c r="G553" s="2" t="s">
        <v>8</v>
      </c>
      <c r="H553" s="3"/>
      <c r="I553" s="22"/>
      <c r="J553" s="27"/>
      <c r="K553" s="22"/>
    </row>
    <row r="554" spans="1:11" s="4" customFormat="1" ht="15" customHeight="1">
      <c r="A554" s="20"/>
      <c r="B554" s="21"/>
      <c r="C554" s="5" t="s">
        <v>3</v>
      </c>
      <c r="D554" s="3">
        <f>D986</f>
        <v>0</v>
      </c>
      <c r="E554" s="5" t="s">
        <v>3</v>
      </c>
      <c r="F554" s="3">
        <f>F986</f>
        <v>0</v>
      </c>
      <c r="G554" s="5" t="s">
        <v>3</v>
      </c>
      <c r="H554" s="3">
        <f>H986</f>
        <v>0</v>
      </c>
      <c r="I554" s="22"/>
      <c r="J554" s="27"/>
      <c r="K554" s="22"/>
    </row>
    <row r="555" spans="1:11" s="4" customFormat="1" ht="15" customHeight="1">
      <c r="A555" s="20"/>
      <c r="B555" s="21"/>
      <c r="C555" s="5" t="s">
        <v>4</v>
      </c>
      <c r="D555" s="3">
        <f>D987+D1077</f>
        <v>0</v>
      </c>
      <c r="E555" s="5" t="s">
        <v>4</v>
      </c>
      <c r="F555" s="3">
        <f>F987+F1077</f>
        <v>0</v>
      </c>
      <c r="G555" s="5" t="s">
        <v>4</v>
      </c>
      <c r="H555" s="3">
        <f>H987+H1077</f>
        <v>0</v>
      </c>
      <c r="I555" s="22"/>
      <c r="J555" s="27"/>
      <c r="K555" s="22"/>
    </row>
    <row r="556" spans="1:11" s="4" customFormat="1" ht="15" customHeight="1">
      <c r="A556" s="20"/>
      <c r="B556" s="21"/>
      <c r="C556" s="5" t="s">
        <v>5</v>
      </c>
      <c r="D556" s="3">
        <f>1010151.86/1000</f>
        <v>1010.15</v>
      </c>
      <c r="E556" s="5" t="s">
        <v>5</v>
      </c>
      <c r="F556" s="3">
        <v>0</v>
      </c>
      <c r="G556" s="5" t="s">
        <v>5</v>
      </c>
      <c r="H556" s="3">
        <v>0</v>
      </c>
      <c r="I556" s="22"/>
      <c r="J556" s="27"/>
      <c r="K556" s="22"/>
    </row>
    <row r="557" spans="1:11" s="4" customFormat="1" ht="15" customHeight="1">
      <c r="A557" s="20"/>
      <c r="B557" s="21"/>
      <c r="C557" s="5" t="s">
        <v>6</v>
      </c>
      <c r="D557" s="3">
        <v>0</v>
      </c>
      <c r="E557" s="5" t="s">
        <v>6</v>
      </c>
      <c r="F557" s="3">
        <v>0</v>
      </c>
      <c r="G557" s="5" t="s">
        <v>6</v>
      </c>
      <c r="H557" s="3">
        <v>0</v>
      </c>
      <c r="I557" s="22"/>
      <c r="J557" s="27"/>
      <c r="K557" s="22"/>
    </row>
    <row r="558" spans="1:11" s="4" customFormat="1" ht="15" customHeight="1">
      <c r="A558" s="20" t="s">
        <v>228</v>
      </c>
      <c r="B558" s="21" t="s">
        <v>389</v>
      </c>
      <c r="C558" s="2" t="s">
        <v>15</v>
      </c>
      <c r="D558" s="3">
        <f>D560+D561+D562+D563</f>
        <v>628.45000000000005</v>
      </c>
      <c r="E558" s="2" t="s">
        <v>15</v>
      </c>
      <c r="F558" s="3">
        <f>F560+F561+F562+F563</f>
        <v>0</v>
      </c>
      <c r="G558" s="2" t="s">
        <v>15</v>
      </c>
      <c r="H558" s="3">
        <f>H560+H561+H562+H563</f>
        <v>0</v>
      </c>
      <c r="I558" s="22" t="s">
        <v>356</v>
      </c>
      <c r="J558" s="27"/>
      <c r="K558" s="22" t="s">
        <v>75</v>
      </c>
    </row>
    <row r="559" spans="1:11" s="4" customFormat="1" ht="15" customHeight="1">
      <c r="A559" s="20"/>
      <c r="B559" s="21"/>
      <c r="C559" s="2" t="s">
        <v>8</v>
      </c>
      <c r="D559" s="3"/>
      <c r="E559" s="2" t="s">
        <v>8</v>
      </c>
      <c r="F559" s="3"/>
      <c r="G559" s="2" t="s">
        <v>8</v>
      </c>
      <c r="H559" s="3"/>
      <c r="I559" s="22"/>
      <c r="J559" s="27"/>
      <c r="K559" s="22"/>
    </row>
    <row r="560" spans="1:11" s="4" customFormat="1" ht="15" customHeight="1">
      <c r="A560" s="20"/>
      <c r="B560" s="21"/>
      <c r="C560" s="5" t="s">
        <v>3</v>
      </c>
      <c r="D560" s="3">
        <f>D1004</f>
        <v>0</v>
      </c>
      <c r="E560" s="5" t="s">
        <v>3</v>
      </c>
      <c r="F560" s="3">
        <f>F1004</f>
        <v>0</v>
      </c>
      <c r="G560" s="5" t="s">
        <v>3</v>
      </c>
      <c r="H560" s="3">
        <f>H1004</f>
        <v>0</v>
      </c>
      <c r="I560" s="22"/>
      <c r="J560" s="27"/>
      <c r="K560" s="22"/>
    </row>
    <row r="561" spans="1:11" s="4" customFormat="1" ht="15" customHeight="1">
      <c r="A561" s="20"/>
      <c r="B561" s="21"/>
      <c r="C561" s="5" t="s">
        <v>4</v>
      </c>
      <c r="D561" s="3">
        <f>D1005+D1083</f>
        <v>0</v>
      </c>
      <c r="E561" s="5" t="s">
        <v>4</v>
      </c>
      <c r="F561" s="3">
        <f>F1005+F1083</f>
        <v>0</v>
      </c>
      <c r="G561" s="5" t="s">
        <v>4</v>
      </c>
      <c r="H561" s="3">
        <f>H1005+H1083</f>
        <v>0</v>
      </c>
      <c r="I561" s="22"/>
      <c r="J561" s="27"/>
      <c r="K561" s="22"/>
    </row>
    <row r="562" spans="1:11" s="4" customFormat="1" ht="15" customHeight="1">
      <c r="A562" s="20"/>
      <c r="B562" s="21"/>
      <c r="C562" s="5" t="s">
        <v>5</v>
      </c>
      <c r="D562" s="3">
        <f>628452.74/1000</f>
        <v>628.45000000000005</v>
      </c>
      <c r="E562" s="5" t="s">
        <v>5</v>
      </c>
      <c r="F562" s="3">
        <v>0</v>
      </c>
      <c r="G562" s="5" t="s">
        <v>5</v>
      </c>
      <c r="H562" s="3">
        <v>0</v>
      </c>
      <c r="I562" s="22"/>
      <c r="J562" s="27"/>
      <c r="K562" s="22"/>
    </row>
    <row r="563" spans="1:11" s="4" customFormat="1" ht="15" customHeight="1">
      <c r="A563" s="20"/>
      <c r="B563" s="21"/>
      <c r="C563" s="5" t="s">
        <v>6</v>
      </c>
      <c r="D563" s="3">
        <v>0</v>
      </c>
      <c r="E563" s="5" t="s">
        <v>6</v>
      </c>
      <c r="F563" s="3">
        <v>0</v>
      </c>
      <c r="G563" s="5" t="s">
        <v>6</v>
      </c>
      <c r="H563" s="3">
        <v>0</v>
      </c>
      <c r="I563" s="22"/>
      <c r="J563" s="27"/>
      <c r="K563" s="22"/>
    </row>
    <row r="564" spans="1:11" s="4" customFormat="1" ht="15" customHeight="1">
      <c r="A564" s="20" t="s">
        <v>229</v>
      </c>
      <c r="B564" s="21" t="s">
        <v>285</v>
      </c>
      <c r="C564" s="2" t="s">
        <v>15</v>
      </c>
      <c r="D564" s="3">
        <f>D566+D567+D568+D569</f>
        <v>115.9</v>
      </c>
      <c r="E564" s="2" t="s">
        <v>15</v>
      </c>
      <c r="F564" s="3">
        <f>F566+F567+F568+F569</f>
        <v>0</v>
      </c>
      <c r="G564" s="2" t="s">
        <v>15</v>
      </c>
      <c r="H564" s="3">
        <f>H566+H567+H568+H569</f>
        <v>0</v>
      </c>
      <c r="I564" s="22" t="s">
        <v>356</v>
      </c>
      <c r="J564" s="27"/>
      <c r="K564" s="22" t="s">
        <v>75</v>
      </c>
    </row>
    <row r="565" spans="1:11" s="4" customFormat="1" ht="15" customHeight="1">
      <c r="A565" s="20"/>
      <c r="B565" s="21"/>
      <c r="C565" s="2" t="s">
        <v>8</v>
      </c>
      <c r="D565" s="3"/>
      <c r="E565" s="2" t="s">
        <v>8</v>
      </c>
      <c r="F565" s="3"/>
      <c r="G565" s="2" t="s">
        <v>8</v>
      </c>
      <c r="H565" s="3"/>
      <c r="I565" s="22"/>
      <c r="J565" s="27"/>
      <c r="K565" s="22"/>
    </row>
    <row r="566" spans="1:11" s="4" customFormat="1" ht="15" customHeight="1">
      <c r="A566" s="20"/>
      <c r="B566" s="21"/>
      <c r="C566" s="5" t="s">
        <v>3</v>
      </c>
      <c r="D566" s="3">
        <f>D1004</f>
        <v>0</v>
      </c>
      <c r="E566" s="5" t="s">
        <v>3</v>
      </c>
      <c r="F566" s="3">
        <f>F1004</f>
        <v>0</v>
      </c>
      <c r="G566" s="5" t="s">
        <v>3</v>
      </c>
      <c r="H566" s="3">
        <f>H1004</f>
        <v>0</v>
      </c>
      <c r="I566" s="22"/>
      <c r="J566" s="27"/>
      <c r="K566" s="22"/>
    </row>
    <row r="567" spans="1:11" s="4" customFormat="1" ht="15" customHeight="1">
      <c r="A567" s="20"/>
      <c r="B567" s="21"/>
      <c r="C567" s="5" t="s">
        <v>4</v>
      </c>
      <c r="D567" s="3">
        <f>D1005+D1083</f>
        <v>0</v>
      </c>
      <c r="E567" s="5" t="s">
        <v>4</v>
      </c>
      <c r="F567" s="3">
        <f>F1005+F1083</f>
        <v>0</v>
      </c>
      <c r="G567" s="5" t="s">
        <v>4</v>
      </c>
      <c r="H567" s="3">
        <f>H1005+H1083</f>
        <v>0</v>
      </c>
      <c r="I567" s="22"/>
      <c r="J567" s="27"/>
      <c r="K567" s="22"/>
    </row>
    <row r="568" spans="1:11" s="4" customFormat="1" ht="15" customHeight="1">
      <c r="A568" s="20"/>
      <c r="B568" s="21"/>
      <c r="C568" s="5" t="s">
        <v>5</v>
      </c>
      <c r="D568" s="3">
        <f>115900/1000</f>
        <v>115.9</v>
      </c>
      <c r="E568" s="5" t="s">
        <v>5</v>
      </c>
      <c r="F568" s="3">
        <v>0</v>
      </c>
      <c r="G568" s="5" t="s">
        <v>5</v>
      </c>
      <c r="H568" s="3">
        <v>0</v>
      </c>
      <c r="I568" s="22"/>
      <c r="J568" s="27"/>
      <c r="K568" s="22"/>
    </row>
    <row r="569" spans="1:11" s="4" customFormat="1" ht="15" customHeight="1">
      <c r="A569" s="20"/>
      <c r="B569" s="21"/>
      <c r="C569" s="5" t="s">
        <v>6</v>
      </c>
      <c r="D569" s="3">
        <v>0</v>
      </c>
      <c r="E569" s="5" t="s">
        <v>6</v>
      </c>
      <c r="F569" s="3">
        <v>0</v>
      </c>
      <c r="G569" s="5" t="s">
        <v>6</v>
      </c>
      <c r="H569" s="3">
        <v>0</v>
      </c>
      <c r="I569" s="22"/>
      <c r="J569" s="27"/>
      <c r="K569" s="22"/>
    </row>
    <row r="570" spans="1:11" s="4" customFormat="1" ht="15" customHeight="1">
      <c r="A570" s="20" t="s">
        <v>230</v>
      </c>
      <c r="B570" s="21" t="s">
        <v>286</v>
      </c>
      <c r="C570" s="2" t="s">
        <v>15</v>
      </c>
      <c r="D570" s="3">
        <f>D572+D573+D574+D575</f>
        <v>593.16</v>
      </c>
      <c r="E570" s="2" t="s">
        <v>15</v>
      </c>
      <c r="F570" s="3">
        <f>F572+F573+F574+F575</f>
        <v>0</v>
      </c>
      <c r="G570" s="2" t="s">
        <v>15</v>
      </c>
      <c r="H570" s="3">
        <f>H572+H573+H574+H575</f>
        <v>0</v>
      </c>
      <c r="I570" s="22" t="s">
        <v>356</v>
      </c>
      <c r="J570" s="27"/>
      <c r="K570" s="22" t="s">
        <v>75</v>
      </c>
    </row>
    <row r="571" spans="1:11" s="4" customFormat="1" ht="15" customHeight="1">
      <c r="A571" s="20"/>
      <c r="B571" s="21"/>
      <c r="C571" s="2" t="s">
        <v>8</v>
      </c>
      <c r="D571" s="3"/>
      <c r="E571" s="2" t="s">
        <v>8</v>
      </c>
      <c r="F571" s="3"/>
      <c r="G571" s="2" t="s">
        <v>8</v>
      </c>
      <c r="H571" s="3"/>
      <c r="I571" s="22"/>
      <c r="J571" s="27"/>
      <c r="K571" s="22"/>
    </row>
    <row r="572" spans="1:11" s="4" customFormat="1" ht="15" customHeight="1">
      <c r="A572" s="20"/>
      <c r="B572" s="21"/>
      <c r="C572" s="5" t="s">
        <v>3</v>
      </c>
      <c r="D572" s="3">
        <v>0</v>
      </c>
      <c r="E572" s="5" t="s">
        <v>3</v>
      </c>
      <c r="F572" s="3">
        <v>0</v>
      </c>
      <c r="G572" s="5" t="s">
        <v>3</v>
      </c>
      <c r="H572" s="3">
        <v>0</v>
      </c>
      <c r="I572" s="22"/>
      <c r="J572" s="27"/>
      <c r="K572" s="22"/>
    </row>
    <row r="573" spans="1:11" s="4" customFormat="1" ht="15" customHeight="1">
      <c r="A573" s="20"/>
      <c r="B573" s="21"/>
      <c r="C573" s="5" t="s">
        <v>4</v>
      </c>
      <c r="D573" s="3">
        <v>0</v>
      </c>
      <c r="E573" s="5" t="s">
        <v>4</v>
      </c>
      <c r="F573" s="3">
        <v>0</v>
      </c>
      <c r="G573" s="5" t="s">
        <v>4</v>
      </c>
      <c r="H573" s="3">
        <v>0</v>
      </c>
      <c r="I573" s="22"/>
      <c r="J573" s="27"/>
      <c r="K573" s="22"/>
    </row>
    <row r="574" spans="1:11" s="4" customFormat="1" ht="15" customHeight="1">
      <c r="A574" s="20"/>
      <c r="B574" s="21"/>
      <c r="C574" s="5" t="s">
        <v>5</v>
      </c>
      <c r="D574" s="3">
        <f>593155.82/1000</f>
        <v>593.16</v>
      </c>
      <c r="E574" s="5" t="s">
        <v>5</v>
      </c>
      <c r="F574" s="3">
        <v>0</v>
      </c>
      <c r="G574" s="5" t="s">
        <v>5</v>
      </c>
      <c r="H574" s="3">
        <v>0</v>
      </c>
      <c r="I574" s="22"/>
      <c r="J574" s="27"/>
      <c r="K574" s="22"/>
    </row>
    <row r="575" spans="1:11" s="4" customFormat="1" ht="15" customHeight="1">
      <c r="A575" s="20"/>
      <c r="B575" s="21"/>
      <c r="C575" s="5" t="s">
        <v>6</v>
      </c>
      <c r="D575" s="3">
        <v>0</v>
      </c>
      <c r="E575" s="5" t="s">
        <v>6</v>
      </c>
      <c r="F575" s="3">
        <v>0</v>
      </c>
      <c r="G575" s="5" t="s">
        <v>6</v>
      </c>
      <c r="H575" s="3">
        <v>0</v>
      </c>
      <c r="I575" s="22"/>
      <c r="J575" s="27"/>
      <c r="K575" s="22"/>
    </row>
    <row r="576" spans="1:11" s="4" customFormat="1" ht="15" customHeight="1">
      <c r="A576" s="20" t="s">
        <v>231</v>
      </c>
      <c r="B576" s="21" t="s">
        <v>287</v>
      </c>
      <c r="C576" s="2" t="s">
        <v>15</v>
      </c>
      <c r="D576" s="3">
        <f>D578+D579+D580+D581</f>
        <v>569.67999999999995</v>
      </c>
      <c r="E576" s="2" t="s">
        <v>15</v>
      </c>
      <c r="F576" s="3">
        <f>F578+F579+F580+F581</f>
        <v>0</v>
      </c>
      <c r="G576" s="2" t="s">
        <v>15</v>
      </c>
      <c r="H576" s="3">
        <f>H578+H579+H580+H581</f>
        <v>0</v>
      </c>
      <c r="I576" s="22" t="s">
        <v>356</v>
      </c>
      <c r="J576" s="27"/>
      <c r="K576" s="22" t="s">
        <v>75</v>
      </c>
    </row>
    <row r="577" spans="1:11" s="4" customFormat="1" ht="15" customHeight="1">
      <c r="A577" s="20"/>
      <c r="B577" s="21"/>
      <c r="C577" s="2" t="s">
        <v>8</v>
      </c>
      <c r="D577" s="3"/>
      <c r="E577" s="2" t="s">
        <v>8</v>
      </c>
      <c r="F577" s="3"/>
      <c r="G577" s="2" t="s">
        <v>8</v>
      </c>
      <c r="H577" s="3"/>
      <c r="I577" s="22"/>
      <c r="J577" s="27"/>
      <c r="K577" s="22"/>
    </row>
    <row r="578" spans="1:11" s="4" customFormat="1" ht="15" customHeight="1">
      <c r="A578" s="20"/>
      <c r="B578" s="21"/>
      <c r="C578" s="5" t="s">
        <v>3</v>
      </c>
      <c r="D578" s="3">
        <v>0</v>
      </c>
      <c r="E578" s="5" t="s">
        <v>3</v>
      </c>
      <c r="F578" s="3">
        <v>0</v>
      </c>
      <c r="G578" s="5" t="s">
        <v>3</v>
      </c>
      <c r="H578" s="3">
        <v>0</v>
      </c>
      <c r="I578" s="22"/>
      <c r="J578" s="27"/>
      <c r="K578" s="22"/>
    </row>
    <row r="579" spans="1:11" s="4" customFormat="1" ht="15" customHeight="1">
      <c r="A579" s="20"/>
      <c r="B579" s="21"/>
      <c r="C579" s="5" t="s">
        <v>4</v>
      </c>
      <c r="D579" s="3">
        <v>0</v>
      </c>
      <c r="E579" s="5" t="s">
        <v>4</v>
      </c>
      <c r="F579" s="3">
        <v>0</v>
      </c>
      <c r="G579" s="5" t="s">
        <v>4</v>
      </c>
      <c r="H579" s="3">
        <v>0</v>
      </c>
      <c r="I579" s="22"/>
      <c r="J579" s="27"/>
      <c r="K579" s="22"/>
    </row>
    <row r="580" spans="1:11" s="4" customFormat="1" ht="15" customHeight="1">
      <c r="A580" s="20"/>
      <c r="B580" s="21"/>
      <c r="C580" s="5" t="s">
        <v>5</v>
      </c>
      <c r="D580" s="3">
        <f>569678.08/1000</f>
        <v>569.67999999999995</v>
      </c>
      <c r="E580" s="5" t="s">
        <v>5</v>
      </c>
      <c r="F580" s="3">
        <v>0</v>
      </c>
      <c r="G580" s="5" t="s">
        <v>5</v>
      </c>
      <c r="H580" s="3">
        <v>0</v>
      </c>
      <c r="I580" s="22"/>
      <c r="J580" s="27"/>
      <c r="K580" s="22"/>
    </row>
    <row r="581" spans="1:11" s="4" customFormat="1" ht="15" customHeight="1">
      <c r="A581" s="20"/>
      <c r="B581" s="21"/>
      <c r="C581" s="5" t="s">
        <v>6</v>
      </c>
      <c r="D581" s="3">
        <v>0</v>
      </c>
      <c r="E581" s="5" t="s">
        <v>6</v>
      </c>
      <c r="F581" s="3">
        <v>0</v>
      </c>
      <c r="G581" s="5" t="s">
        <v>6</v>
      </c>
      <c r="H581" s="3">
        <v>0</v>
      </c>
      <c r="I581" s="22"/>
      <c r="J581" s="27"/>
      <c r="K581" s="22"/>
    </row>
    <row r="582" spans="1:11" s="4" customFormat="1" ht="15" customHeight="1">
      <c r="A582" s="20" t="s">
        <v>232</v>
      </c>
      <c r="B582" s="21" t="s">
        <v>480</v>
      </c>
      <c r="C582" s="2" t="s">
        <v>15</v>
      </c>
      <c r="D582" s="3">
        <f>D584+D585+D586+D587</f>
        <v>187.77</v>
      </c>
      <c r="E582" s="2" t="s">
        <v>15</v>
      </c>
      <c r="F582" s="3">
        <f>F584+F585+F586+F587</f>
        <v>0</v>
      </c>
      <c r="G582" s="2" t="s">
        <v>15</v>
      </c>
      <c r="H582" s="3">
        <f>H584+H585+H586+H587</f>
        <v>0</v>
      </c>
      <c r="I582" s="22" t="s">
        <v>356</v>
      </c>
      <c r="J582" s="27"/>
      <c r="K582" s="22" t="s">
        <v>75</v>
      </c>
    </row>
    <row r="583" spans="1:11" s="4" customFormat="1" ht="15" customHeight="1">
      <c r="A583" s="20"/>
      <c r="B583" s="21"/>
      <c r="C583" s="2" t="s">
        <v>8</v>
      </c>
      <c r="D583" s="3"/>
      <c r="E583" s="2" t="s">
        <v>8</v>
      </c>
      <c r="F583" s="3"/>
      <c r="G583" s="2" t="s">
        <v>8</v>
      </c>
      <c r="H583" s="3"/>
      <c r="I583" s="22"/>
      <c r="J583" s="27"/>
      <c r="K583" s="22"/>
    </row>
    <row r="584" spans="1:11" s="4" customFormat="1" ht="15" customHeight="1">
      <c r="A584" s="20"/>
      <c r="B584" s="21"/>
      <c r="C584" s="5" t="s">
        <v>3</v>
      </c>
      <c r="D584" s="3">
        <v>0</v>
      </c>
      <c r="E584" s="5" t="s">
        <v>3</v>
      </c>
      <c r="F584" s="3">
        <v>0</v>
      </c>
      <c r="G584" s="5" t="s">
        <v>3</v>
      </c>
      <c r="H584" s="3">
        <v>0</v>
      </c>
      <c r="I584" s="22"/>
      <c r="J584" s="27"/>
      <c r="K584" s="22"/>
    </row>
    <row r="585" spans="1:11" s="4" customFormat="1" ht="15" customHeight="1">
      <c r="A585" s="20"/>
      <c r="B585" s="21"/>
      <c r="C585" s="5" t="s">
        <v>4</v>
      </c>
      <c r="D585" s="3">
        <v>0</v>
      </c>
      <c r="E585" s="5" t="s">
        <v>4</v>
      </c>
      <c r="F585" s="3">
        <v>0</v>
      </c>
      <c r="G585" s="5" t="s">
        <v>4</v>
      </c>
      <c r="H585" s="3">
        <v>0</v>
      </c>
      <c r="I585" s="22"/>
      <c r="J585" s="27"/>
      <c r="K585" s="22"/>
    </row>
    <row r="586" spans="1:11" s="4" customFormat="1" ht="15" customHeight="1">
      <c r="A586" s="20"/>
      <c r="B586" s="21"/>
      <c r="C586" s="5" t="s">
        <v>5</v>
      </c>
      <c r="D586" s="3">
        <f>187766.1/1000</f>
        <v>187.77</v>
      </c>
      <c r="E586" s="5" t="s">
        <v>5</v>
      </c>
      <c r="F586" s="3">
        <v>0</v>
      </c>
      <c r="G586" s="5" t="s">
        <v>5</v>
      </c>
      <c r="H586" s="3">
        <v>0</v>
      </c>
      <c r="I586" s="22"/>
      <c r="J586" s="27"/>
      <c r="K586" s="22"/>
    </row>
    <row r="587" spans="1:11" s="4" customFormat="1" ht="15" customHeight="1">
      <c r="A587" s="20"/>
      <c r="B587" s="21"/>
      <c r="C587" s="5" t="s">
        <v>6</v>
      </c>
      <c r="D587" s="3">
        <v>0</v>
      </c>
      <c r="E587" s="5" t="s">
        <v>6</v>
      </c>
      <c r="F587" s="3">
        <v>0</v>
      </c>
      <c r="G587" s="5" t="s">
        <v>6</v>
      </c>
      <c r="H587" s="3">
        <v>0</v>
      </c>
      <c r="I587" s="22"/>
      <c r="J587" s="27"/>
      <c r="K587" s="22"/>
    </row>
    <row r="588" spans="1:11" s="4" customFormat="1" ht="15" customHeight="1">
      <c r="A588" s="20" t="s">
        <v>233</v>
      </c>
      <c r="B588" s="21" t="s">
        <v>383</v>
      </c>
      <c r="C588" s="2" t="s">
        <v>15</v>
      </c>
      <c r="D588" s="3">
        <f>D590+D591+D592+D593</f>
        <v>441</v>
      </c>
      <c r="E588" s="2" t="s">
        <v>15</v>
      </c>
      <c r="F588" s="3">
        <f>F590+F591+F592+F593</f>
        <v>0</v>
      </c>
      <c r="G588" s="2" t="s">
        <v>15</v>
      </c>
      <c r="H588" s="3">
        <f>H590+H591+H592+H593</f>
        <v>0</v>
      </c>
      <c r="I588" s="22" t="s">
        <v>356</v>
      </c>
      <c r="J588" s="27"/>
      <c r="K588" s="22" t="s">
        <v>75</v>
      </c>
    </row>
    <row r="589" spans="1:11" s="4" customFormat="1" ht="15" customHeight="1">
      <c r="A589" s="20"/>
      <c r="B589" s="21"/>
      <c r="C589" s="2" t="s">
        <v>8</v>
      </c>
      <c r="D589" s="3"/>
      <c r="E589" s="2" t="s">
        <v>8</v>
      </c>
      <c r="F589" s="3"/>
      <c r="G589" s="2" t="s">
        <v>8</v>
      </c>
      <c r="H589" s="3"/>
      <c r="I589" s="22"/>
      <c r="J589" s="27"/>
      <c r="K589" s="22"/>
    </row>
    <row r="590" spans="1:11" s="4" customFormat="1" ht="15" customHeight="1">
      <c r="A590" s="20"/>
      <c r="B590" s="21"/>
      <c r="C590" s="5" t="s">
        <v>3</v>
      </c>
      <c r="D590" s="3">
        <f>D1058</f>
        <v>0</v>
      </c>
      <c r="E590" s="5" t="s">
        <v>3</v>
      </c>
      <c r="F590" s="3">
        <f>F1058</f>
        <v>0</v>
      </c>
      <c r="G590" s="5" t="s">
        <v>3</v>
      </c>
      <c r="H590" s="3">
        <f>H1058</f>
        <v>0</v>
      </c>
      <c r="I590" s="22"/>
      <c r="J590" s="27"/>
      <c r="K590" s="22"/>
    </row>
    <row r="591" spans="1:11" s="4" customFormat="1" ht="15" customHeight="1">
      <c r="A591" s="20"/>
      <c r="B591" s="21"/>
      <c r="C591" s="5" t="s">
        <v>4</v>
      </c>
      <c r="D591" s="3">
        <v>0</v>
      </c>
      <c r="E591" s="5" t="s">
        <v>4</v>
      </c>
      <c r="F591" s="3">
        <v>0</v>
      </c>
      <c r="G591" s="5" t="s">
        <v>4</v>
      </c>
      <c r="H591" s="3">
        <v>0</v>
      </c>
      <c r="I591" s="22"/>
      <c r="J591" s="27"/>
      <c r="K591" s="22"/>
    </row>
    <row r="592" spans="1:11" s="4" customFormat="1" ht="15" customHeight="1">
      <c r="A592" s="20"/>
      <c r="B592" s="21"/>
      <c r="C592" s="5" t="s">
        <v>5</v>
      </c>
      <c r="D592" s="3">
        <f>441000/1000</f>
        <v>441</v>
      </c>
      <c r="E592" s="5" t="s">
        <v>5</v>
      </c>
      <c r="F592" s="3">
        <v>0</v>
      </c>
      <c r="G592" s="5" t="s">
        <v>5</v>
      </c>
      <c r="H592" s="3">
        <v>0</v>
      </c>
      <c r="I592" s="22"/>
      <c r="J592" s="27"/>
      <c r="K592" s="22"/>
    </row>
    <row r="593" spans="1:11" s="4" customFormat="1" ht="15" customHeight="1">
      <c r="A593" s="20"/>
      <c r="B593" s="21"/>
      <c r="C593" s="5" t="s">
        <v>6</v>
      </c>
      <c r="D593" s="3">
        <v>0</v>
      </c>
      <c r="E593" s="5" t="s">
        <v>6</v>
      </c>
      <c r="F593" s="3">
        <v>0</v>
      </c>
      <c r="G593" s="5" t="s">
        <v>6</v>
      </c>
      <c r="H593" s="3">
        <v>0</v>
      </c>
      <c r="I593" s="22"/>
      <c r="J593" s="27"/>
      <c r="K593" s="22"/>
    </row>
    <row r="594" spans="1:11" s="4" customFormat="1" ht="15" customHeight="1">
      <c r="A594" s="20" t="s">
        <v>234</v>
      </c>
      <c r="B594" s="21" t="s">
        <v>288</v>
      </c>
      <c r="C594" s="2" t="s">
        <v>15</v>
      </c>
      <c r="D594" s="3">
        <f>D596+D597+D598+D599</f>
        <v>35</v>
      </c>
      <c r="E594" s="2" t="s">
        <v>15</v>
      </c>
      <c r="F594" s="3">
        <f>F596+F597+F598+F599</f>
        <v>0</v>
      </c>
      <c r="G594" s="2" t="s">
        <v>15</v>
      </c>
      <c r="H594" s="3">
        <f>H596+H597+H598+H599</f>
        <v>0</v>
      </c>
      <c r="I594" s="22" t="s">
        <v>356</v>
      </c>
      <c r="J594" s="27"/>
      <c r="K594" s="22" t="s">
        <v>75</v>
      </c>
    </row>
    <row r="595" spans="1:11" s="4" customFormat="1" ht="15" customHeight="1">
      <c r="A595" s="20"/>
      <c r="B595" s="21"/>
      <c r="C595" s="2" t="s">
        <v>8</v>
      </c>
      <c r="D595" s="3"/>
      <c r="E595" s="2" t="s">
        <v>8</v>
      </c>
      <c r="F595" s="3"/>
      <c r="G595" s="2" t="s">
        <v>8</v>
      </c>
      <c r="H595" s="3"/>
      <c r="I595" s="22"/>
      <c r="J595" s="27"/>
      <c r="K595" s="22"/>
    </row>
    <row r="596" spans="1:11" s="4" customFormat="1" ht="15" customHeight="1">
      <c r="A596" s="20"/>
      <c r="B596" s="21"/>
      <c r="C596" s="5" t="s">
        <v>3</v>
      </c>
      <c r="D596" s="3">
        <f>D1064</f>
        <v>0</v>
      </c>
      <c r="E596" s="5" t="s">
        <v>3</v>
      </c>
      <c r="F596" s="3">
        <f>F1064</f>
        <v>0</v>
      </c>
      <c r="G596" s="5" t="s">
        <v>3</v>
      </c>
      <c r="H596" s="3">
        <f>H1064</f>
        <v>0</v>
      </c>
      <c r="I596" s="22"/>
      <c r="J596" s="27"/>
      <c r="K596" s="22"/>
    </row>
    <row r="597" spans="1:11" s="4" customFormat="1" ht="15" customHeight="1">
      <c r="A597" s="20"/>
      <c r="B597" s="21"/>
      <c r="C597" s="5" t="s">
        <v>4</v>
      </c>
      <c r="D597" s="3">
        <f>D1065+D1113</f>
        <v>0</v>
      </c>
      <c r="E597" s="5" t="s">
        <v>4</v>
      </c>
      <c r="F597" s="3">
        <f>F1065+F1113</f>
        <v>0</v>
      </c>
      <c r="G597" s="5" t="s">
        <v>4</v>
      </c>
      <c r="H597" s="3">
        <f>H1065+H1113</f>
        <v>0</v>
      </c>
      <c r="I597" s="22"/>
      <c r="J597" s="27"/>
      <c r="K597" s="22"/>
    </row>
    <row r="598" spans="1:11" s="4" customFormat="1" ht="15" customHeight="1">
      <c r="A598" s="20"/>
      <c r="B598" s="21"/>
      <c r="C598" s="5" t="s">
        <v>5</v>
      </c>
      <c r="D598" s="3">
        <f>35000/1000</f>
        <v>35</v>
      </c>
      <c r="E598" s="5" t="s">
        <v>5</v>
      </c>
      <c r="F598" s="3">
        <v>0</v>
      </c>
      <c r="G598" s="5" t="s">
        <v>5</v>
      </c>
      <c r="H598" s="3">
        <v>0</v>
      </c>
      <c r="I598" s="22"/>
      <c r="J598" s="27"/>
      <c r="K598" s="22"/>
    </row>
    <row r="599" spans="1:11" s="4" customFormat="1" ht="15" customHeight="1">
      <c r="A599" s="20"/>
      <c r="B599" s="21"/>
      <c r="C599" s="5" t="s">
        <v>6</v>
      </c>
      <c r="D599" s="3">
        <v>0</v>
      </c>
      <c r="E599" s="5" t="s">
        <v>6</v>
      </c>
      <c r="F599" s="3">
        <v>0</v>
      </c>
      <c r="G599" s="5" t="s">
        <v>6</v>
      </c>
      <c r="H599" s="3">
        <v>0</v>
      </c>
      <c r="I599" s="22"/>
      <c r="J599" s="27"/>
      <c r="K599" s="22"/>
    </row>
    <row r="600" spans="1:11" s="4" customFormat="1" ht="15" customHeight="1">
      <c r="A600" s="20" t="s">
        <v>235</v>
      </c>
      <c r="B600" s="21" t="s">
        <v>289</v>
      </c>
      <c r="C600" s="2" t="s">
        <v>15</v>
      </c>
      <c r="D600" s="3">
        <f>D602+D603+D604+D605</f>
        <v>120.6</v>
      </c>
      <c r="E600" s="2" t="s">
        <v>15</v>
      </c>
      <c r="F600" s="3">
        <f>F602+F603+F604+F605</f>
        <v>0</v>
      </c>
      <c r="G600" s="2" t="s">
        <v>15</v>
      </c>
      <c r="H600" s="3">
        <f>H602+H603+H604+H605</f>
        <v>0</v>
      </c>
      <c r="I600" s="22" t="s">
        <v>356</v>
      </c>
      <c r="J600" s="27"/>
      <c r="K600" s="22" t="s">
        <v>75</v>
      </c>
    </row>
    <row r="601" spans="1:11" s="4" customFormat="1" ht="15" customHeight="1">
      <c r="A601" s="20"/>
      <c r="B601" s="21"/>
      <c r="C601" s="2" t="s">
        <v>8</v>
      </c>
      <c r="D601" s="3"/>
      <c r="E601" s="2" t="s">
        <v>8</v>
      </c>
      <c r="F601" s="3"/>
      <c r="G601" s="2" t="s">
        <v>8</v>
      </c>
      <c r="H601" s="3"/>
      <c r="I601" s="22"/>
      <c r="J601" s="27"/>
      <c r="K601" s="22"/>
    </row>
    <row r="602" spans="1:11" s="4" customFormat="1" ht="15" customHeight="1">
      <c r="A602" s="20"/>
      <c r="B602" s="21"/>
      <c r="C602" s="5" t="s">
        <v>3</v>
      </c>
      <c r="D602" s="3">
        <f>D1070</f>
        <v>0</v>
      </c>
      <c r="E602" s="5" t="s">
        <v>3</v>
      </c>
      <c r="F602" s="3">
        <f>F1070</f>
        <v>0</v>
      </c>
      <c r="G602" s="5" t="s">
        <v>3</v>
      </c>
      <c r="H602" s="3">
        <f>H1070</f>
        <v>0</v>
      </c>
      <c r="I602" s="22"/>
      <c r="J602" s="27"/>
      <c r="K602" s="22"/>
    </row>
    <row r="603" spans="1:11" s="4" customFormat="1" ht="15" customHeight="1">
      <c r="A603" s="20"/>
      <c r="B603" s="21"/>
      <c r="C603" s="5" t="s">
        <v>4</v>
      </c>
      <c r="D603" s="3">
        <f>D1071+D1119</f>
        <v>0</v>
      </c>
      <c r="E603" s="5" t="s">
        <v>4</v>
      </c>
      <c r="F603" s="3">
        <f>F1071+F1119</f>
        <v>0</v>
      </c>
      <c r="G603" s="5" t="s">
        <v>4</v>
      </c>
      <c r="H603" s="3">
        <f>H1071+H1119</f>
        <v>0</v>
      </c>
      <c r="I603" s="22"/>
      <c r="J603" s="27"/>
      <c r="K603" s="22"/>
    </row>
    <row r="604" spans="1:11" s="4" customFormat="1" ht="15" customHeight="1">
      <c r="A604" s="20"/>
      <c r="B604" s="21"/>
      <c r="C604" s="5" t="s">
        <v>5</v>
      </c>
      <c r="D604" s="3">
        <f>120600/1000</f>
        <v>120.6</v>
      </c>
      <c r="E604" s="5" t="s">
        <v>5</v>
      </c>
      <c r="F604" s="3">
        <v>0</v>
      </c>
      <c r="G604" s="5" t="s">
        <v>5</v>
      </c>
      <c r="H604" s="3">
        <v>0</v>
      </c>
      <c r="I604" s="22"/>
      <c r="J604" s="27"/>
      <c r="K604" s="22"/>
    </row>
    <row r="605" spans="1:11" s="4" customFormat="1" ht="15" customHeight="1">
      <c r="A605" s="20"/>
      <c r="B605" s="21"/>
      <c r="C605" s="5" t="s">
        <v>6</v>
      </c>
      <c r="D605" s="3">
        <v>0</v>
      </c>
      <c r="E605" s="5" t="s">
        <v>6</v>
      </c>
      <c r="F605" s="3">
        <v>0</v>
      </c>
      <c r="G605" s="5" t="s">
        <v>6</v>
      </c>
      <c r="H605" s="3">
        <v>0</v>
      </c>
      <c r="I605" s="22"/>
      <c r="J605" s="27"/>
      <c r="K605" s="22"/>
    </row>
    <row r="606" spans="1:11" s="4" customFormat="1" ht="15" customHeight="1">
      <c r="A606" s="20" t="s">
        <v>236</v>
      </c>
      <c r="B606" s="21" t="s">
        <v>290</v>
      </c>
      <c r="C606" s="2" t="s">
        <v>15</v>
      </c>
      <c r="D606" s="3">
        <f>D608+D609+D610+D611</f>
        <v>160.80000000000001</v>
      </c>
      <c r="E606" s="2" t="s">
        <v>15</v>
      </c>
      <c r="F606" s="3">
        <f>F608+F609+F610+F611</f>
        <v>0</v>
      </c>
      <c r="G606" s="2" t="s">
        <v>15</v>
      </c>
      <c r="H606" s="3">
        <f>H608+H609+H610+H611</f>
        <v>0</v>
      </c>
      <c r="I606" s="22" t="s">
        <v>356</v>
      </c>
      <c r="J606" s="27"/>
      <c r="K606" s="22" t="s">
        <v>75</v>
      </c>
    </row>
    <row r="607" spans="1:11" s="4" customFormat="1" ht="15" customHeight="1">
      <c r="A607" s="20"/>
      <c r="B607" s="21"/>
      <c r="C607" s="2" t="s">
        <v>8</v>
      </c>
      <c r="D607" s="3"/>
      <c r="E607" s="2" t="s">
        <v>8</v>
      </c>
      <c r="F607" s="3"/>
      <c r="G607" s="2" t="s">
        <v>8</v>
      </c>
      <c r="H607" s="3"/>
      <c r="I607" s="22"/>
      <c r="J607" s="27"/>
      <c r="K607" s="22"/>
    </row>
    <row r="608" spans="1:11" s="4" customFormat="1" ht="15" customHeight="1">
      <c r="A608" s="20"/>
      <c r="B608" s="21"/>
      <c r="C608" s="5" t="s">
        <v>3</v>
      </c>
      <c r="D608" s="3">
        <f>D1076</f>
        <v>0</v>
      </c>
      <c r="E608" s="5" t="s">
        <v>3</v>
      </c>
      <c r="F608" s="3">
        <f>F1076</f>
        <v>0</v>
      </c>
      <c r="G608" s="5" t="s">
        <v>3</v>
      </c>
      <c r="H608" s="3">
        <f>H1076</f>
        <v>0</v>
      </c>
      <c r="I608" s="22"/>
      <c r="J608" s="27"/>
      <c r="K608" s="22"/>
    </row>
    <row r="609" spans="1:11" s="4" customFormat="1" ht="15" customHeight="1">
      <c r="A609" s="20"/>
      <c r="B609" s="21"/>
      <c r="C609" s="5" t="s">
        <v>4</v>
      </c>
      <c r="D609" s="3">
        <f>D1077+D1149</f>
        <v>0</v>
      </c>
      <c r="E609" s="5" t="s">
        <v>4</v>
      </c>
      <c r="F609" s="3">
        <f>F1077+F1149</f>
        <v>0</v>
      </c>
      <c r="G609" s="5" t="s">
        <v>4</v>
      </c>
      <c r="H609" s="3">
        <f>H1077+H1149</f>
        <v>0</v>
      </c>
      <c r="I609" s="22"/>
      <c r="J609" s="27"/>
      <c r="K609" s="22"/>
    </row>
    <row r="610" spans="1:11" s="4" customFormat="1" ht="15" customHeight="1">
      <c r="A610" s="20"/>
      <c r="B610" s="21"/>
      <c r="C610" s="5" t="s">
        <v>5</v>
      </c>
      <c r="D610" s="3">
        <f>160800/1000</f>
        <v>160.80000000000001</v>
      </c>
      <c r="E610" s="5" t="s">
        <v>5</v>
      </c>
      <c r="F610" s="3">
        <v>0</v>
      </c>
      <c r="G610" s="5" t="s">
        <v>5</v>
      </c>
      <c r="H610" s="3">
        <v>0</v>
      </c>
      <c r="I610" s="22"/>
      <c r="J610" s="27"/>
      <c r="K610" s="22"/>
    </row>
    <row r="611" spans="1:11" s="4" customFormat="1" ht="15" customHeight="1">
      <c r="A611" s="20"/>
      <c r="B611" s="21"/>
      <c r="C611" s="5" t="s">
        <v>6</v>
      </c>
      <c r="D611" s="3">
        <v>0</v>
      </c>
      <c r="E611" s="5" t="s">
        <v>6</v>
      </c>
      <c r="F611" s="3">
        <v>0</v>
      </c>
      <c r="G611" s="5" t="s">
        <v>6</v>
      </c>
      <c r="H611" s="3">
        <v>0</v>
      </c>
      <c r="I611" s="22"/>
      <c r="J611" s="27"/>
      <c r="K611" s="22"/>
    </row>
    <row r="612" spans="1:11" s="4" customFormat="1" ht="15" customHeight="1">
      <c r="A612" s="20" t="s">
        <v>237</v>
      </c>
      <c r="B612" s="21" t="s">
        <v>384</v>
      </c>
      <c r="C612" s="2" t="s">
        <v>15</v>
      </c>
      <c r="D612" s="3">
        <f>D614+D615+D616+D617</f>
        <v>219.4</v>
      </c>
      <c r="E612" s="2" t="s">
        <v>15</v>
      </c>
      <c r="F612" s="3">
        <f>F614+F615+F616+F617</f>
        <v>0</v>
      </c>
      <c r="G612" s="2" t="s">
        <v>15</v>
      </c>
      <c r="H612" s="3">
        <f>H614+H615+H616+H617</f>
        <v>0</v>
      </c>
      <c r="I612" s="22" t="s">
        <v>356</v>
      </c>
      <c r="J612" s="27"/>
      <c r="K612" s="22" t="s">
        <v>75</v>
      </c>
    </row>
    <row r="613" spans="1:11" s="4" customFormat="1" ht="15" customHeight="1">
      <c r="A613" s="20"/>
      <c r="B613" s="21"/>
      <c r="C613" s="2" t="s">
        <v>8</v>
      </c>
      <c r="D613" s="3"/>
      <c r="E613" s="2" t="s">
        <v>8</v>
      </c>
      <c r="F613" s="3"/>
      <c r="G613" s="2" t="s">
        <v>8</v>
      </c>
      <c r="H613" s="3"/>
      <c r="I613" s="22"/>
      <c r="J613" s="27"/>
      <c r="K613" s="22"/>
    </row>
    <row r="614" spans="1:11" s="4" customFormat="1" ht="15" customHeight="1">
      <c r="A614" s="20"/>
      <c r="B614" s="21"/>
      <c r="C614" s="5" t="s">
        <v>3</v>
      </c>
      <c r="D614" s="3">
        <f>D1082</f>
        <v>0</v>
      </c>
      <c r="E614" s="5" t="s">
        <v>3</v>
      </c>
      <c r="F614" s="3">
        <f>F1082</f>
        <v>0</v>
      </c>
      <c r="G614" s="5" t="s">
        <v>3</v>
      </c>
      <c r="H614" s="3">
        <f>H1082</f>
        <v>0</v>
      </c>
      <c r="I614" s="22"/>
      <c r="J614" s="27"/>
      <c r="K614" s="22"/>
    </row>
    <row r="615" spans="1:11" s="4" customFormat="1" ht="15" customHeight="1">
      <c r="A615" s="20"/>
      <c r="B615" s="21"/>
      <c r="C615" s="5" t="s">
        <v>4</v>
      </c>
      <c r="D615" s="3">
        <f>D1083+D1155</f>
        <v>0</v>
      </c>
      <c r="E615" s="5" t="s">
        <v>4</v>
      </c>
      <c r="F615" s="3">
        <f>F1083+F1155</f>
        <v>0</v>
      </c>
      <c r="G615" s="5" t="s">
        <v>4</v>
      </c>
      <c r="H615" s="3">
        <f>H1083+H1155</f>
        <v>0</v>
      </c>
      <c r="I615" s="22"/>
      <c r="J615" s="27"/>
      <c r="K615" s="22"/>
    </row>
    <row r="616" spans="1:11" s="4" customFormat="1" ht="15" customHeight="1">
      <c r="A616" s="20"/>
      <c r="B616" s="21"/>
      <c r="C616" s="5" t="s">
        <v>5</v>
      </c>
      <c r="D616" s="3">
        <f>219400/1000</f>
        <v>219.4</v>
      </c>
      <c r="E616" s="5" t="s">
        <v>5</v>
      </c>
      <c r="F616" s="3">
        <v>0</v>
      </c>
      <c r="G616" s="5" t="s">
        <v>5</v>
      </c>
      <c r="H616" s="3">
        <v>0</v>
      </c>
      <c r="I616" s="22"/>
      <c r="J616" s="27"/>
      <c r="K616" s="22"/>
    </row>
    <row r="617" spans="1:11" s="4" customFormat="1" ht="15" customHeight="1">
      <c r="A617" s="20"/>
      <c r="B617" s="21"/>
      <c r="C617" s="5" t="s">
        <v>6</v>
      </c>
      <c r="D617" s="3">
        <v>0</v>
      </c>
      <c r="E617" s="5" t="s">
        <v>6</v>
      </c>
      <c r="F617" s="3">
        <v>0</v>
      </c>
      <c r="G617" s="5" t="s">
        <v>6</v>
      </c>
      <c r="H617" s="3">
        <v>0</v>
      </c>
      <c r="I617" s="22"/>
      <c r="J617" s="27"/>
      <c r="K617" s="22"/>
    </row>
    <row r="618" spans="1:11" s="4" customFormat="1" ht="15" customHeight="1">
      <c r="A618" s="20" t="s">
        <v>238</v>
      </c>
      <c r="B618" s="21" t="s">
        <v>385</v>
      </c>
      <c r="C618" s="2" t="s">
        <v>15</v>
      </c>
      <c r="D618" s="3">
        <f>D620+D621+D622+D623</f>
        <v>270</v>
      </c>
      <c r="E618" s="2" t="s">
        <v>15</v>
      </c>
      <c r="F618" s="3">
        <f>F620+F621+F622+F623</f>
        <v>0</v>
      </c>
      <c r="G618" s="2" t="s">
        <v>15</v>
      </c>
      <c r="H618" s="3">
        <f>H620+H621+H622+H623</f>
        <v>0</v>
      </c>
      <c r="I618" s="22" t="s">
        <v>356</v>
      </c>
      <c r="J618" s="27"/>
      <c r="K618" s="22" t="s">
        <v>75</v>
      </c>
    </row>
    <row r="619" spans="1:11" s="4" customFormat="1" ht="15" customHeight="1">
      <c r="A619" s="20"/>
      <c r="B619" s="21"/>
      <c r="C619" s="2" t="s">
        <v>8</v>
      </c>
      <c r="D619" s="3"/>
      <c r="E619" s="2" t="s">
        <v>8</v>
      </c>
      <c r="F619" s="3"/>
      <c r="G619" s="2" t="s">
        <v>8</v>
      </c>
      <c r="H619" s="3"/>
      <c r="I619" s="22"/>
      <c r="J619" s="27"/>
      <c r="K619" s="22"/>
    </row>
    <row r="620" spans="1:11" s="4" customFormat="1" ht="15" customHeight="1">
      <c r="A620" s="20"/>
      <c r="B620" s="21"/>
      <c r="C620" s="5" t="s">
        <v>3</v>
      </c>
      <c r="D620" s="3">
        <f>D1094</f>
        <v>0</v>
      </c>
      <c r="E620" s="5" t="s">
        <v>3</v>
      </c>
      <c r="F620" s="3">
        <f>F1094</f>
        <v>0</v>
      </c>
      <c r="G620" s="5" t="s">
        <v>3</v>
      </c>
      <c r="H620" s="3">
        <f>H1094</f>
        <v>0</v>
      </c>
      <c r="I620" s="22"/>
      <c r="J620" s="27"/>
      <c r="K620" s="22"/>
    </row>
    <row r="621" spans="1:11" s="4" customFormat="1" ht="15" customHeight="1">
      <c r="A621" s="20"/>
      <c r="B621" s="21"/>
      <c r="C621" s="5" t="s">
        <v>4</v>
      </c>
      <c r="D621" s="3">
        <v>0</v>
      </c>
      <c r="E621" s="5" t="s">
        <v>4</v>
      </c>
      <c r="F621" s="3">
        <v>0</v>
      </c>
      <c r="G621" s="5" t="s">
        <v>4</v>
      </c>
      <c r="H621" s="3">
        <v>0</v>
      </c>
      <c r="I621" s="22"/>
      <c r="J621" s="27"/>
      <c r="K621" s="22"/>
    </row>
    <row r="622" spans="1:11" s="4" customFormat="1" ht="15" customHeight="1">
      <c r="A622" s="20"/>
      <c r="B622" s="21"/>
      <c r="C622" s="5" t="s">
        <v>5</v>
      </c>
      <c r="D622" s="3">
        <f>270000/1000</f>
        <v>270</v>
      </c>
      <c r="E622" s="5" t="s">
        <v>5</v>
      </c>
      <c r="F622" s="3">
        <v>0</v>
      </c>
      <c r="G622" s="5" t="s">
        <v>5</v>
      </c>
      <c r="H622" s="3">
        <v>0</v>
      </c>
      <c r="I622" s="22"/>
      <c r="J622" s="27"/>
      <c r="K622" s="22"/>
    </row>
    <row r="623" spans="1:11" s="4" customFormat="1" ht="15" customHeight="1">
      <c r="A623" s="20"/>
      <c r="B623" s="21"/>
      <c r="C623" s="5" t="s">
        <v>6</v>
      </c>
      <c r="D623" s="3">
        <v>0</v>
      </c>
      <c r="E623" s="5" t="s">
        <v>6</v>
      </c>
      <c r="F623" s="3">
        <v>0</v>
      </c>
      <c r="G623" s="5" t="s">
        <v>6</v>
      </c>
      <c r="H623" s="3">
        <v>0</v>
      </c>
      <c r="I623" s="22"/>
      <c r="J623" s="27"/>
      <c r="K623" s="22"/>
    </row>
    <row r="624" spans="1:11" s="4" customFormat="1" ht="15" customHeight="1">
      <c r="A624" s="20" t="s">
        <v>239</v>
      </c>
      <c r="B624" s="21" t="s">
        <v>339</v>
      </c>
      <c r="C624" s="2" t="s">
        <v>15</v>
      </c>
      <c r="D624" s="3">
        <f>D626+D627+D628+D629</f>
        <v>165</v>
      </c>
      <c r="E624" s="2" t="s">
        <v>15</v>
      </c>
      <c r="F624" s="3">
        <f>F626+F627+F628+F629</f>
        <v>0</v>
      </c>
      <c r="G624" s="2" t="s">
        <v>15</v>
      </c>
      <c r="H624" s="3">
        <f>H626+H627+H628+H629</f>
        <v>0</v>
      </c>
      <c r="I624" s="22" t="s">
        <v>356</v>
      </c>
      <c r="J624" s="27"/>
      <c r="K624" s="22" t="s">
        <v>75</v>
      </c>
    </row>
    <row r="625" spans="1:11" s="4" customFormat="1" ht="15" customHeight="1">
      <c r="A625" s="20"/>
      <c r="B625" s="21"/>
      <c r="C625" s="2" t="s">
        <v>8</v>
      </c>
      <c r="D625" s="3"/>
      <c r="E625" s="2" t="s">
        <v>8</v>
      </c>
      <c r="F625" s="3"/>
      <c r="G625" s="2" t="s">
        <v>8</v>
      </c>
      <c r="H625" s="3"/>
      <c r="I625" s="22"/>
      <c r="J625" s="27"/>
      <c r="K625" s="22"/>
    </row>
    <row r="626" spans="1:11" s="4" customFormat="1">
      <c r="A626" s="20"/>
      <c r="B626" s="21"/>
      <c r="C626" s="5" t="s">
        <v>3</v>
      </c>
      <c r="D626" s="3">
        <f>D1112</f>
        <v>0</v>
      </c>
      <c r="E626" s="5" t="s">
        <v>3</v>
      </c>
      <c r="F626" s="3">
        <f>F1112</f>
        <v>0</v>
      </c>
      <c r="G626" s="5" t="s">
        <v>3</v>
      </c>
      <c r="H626" s="3">
        <f>H1112</f>
        <v>0</v>
      </c>
      <c r="I626" s="22"/>
      <c r="J626" s="27"/>
      <c r="K626" s="22"/>
    </row>
    <row r="627" spans="1:11" s="4" customFormat="1">
      <c r="A627" s="20"/>
      <c r="B627" s="21"/>
      <c r="C627" s="5" t="s">
        <v>4</v>
      </c>
      <c r="D627" s="3">
        <v>0</v>
      </c>
      <c r="E627" s="5" t="s">
        <v>4</v>
      </c>
      <c r="F627" s="3">
        <v>0</v>
      </c>
      <c r="G627" s="5" t="s">
        <v>4</v>
      </c>
      <c r="H627" s="3">
        <v>0</v>
      </c>
      <c r="I627" s="22"/>
      <c r="J627" s="27"/>
      <c r="K627" s="22"/>
    </row>
    <row r="628" spans="1:11" s="4" customFormat="1" ht="15" customHeight="1">
      <c r="A628" s="20"/>
      <c r="B628" s="21"/>
      <c r="C628" s="5" t="s">
        <v>5</v>
      </c>
      <c r="D628" s="3">
        <f>165000/1000</f>
        <v>165</v>
      </c>
      <c r="E628" s="5" t="s">
        <v>5</v>
      </c>
      <c r="F628" s="3">
        <v>0</v>
      </c>
      <c r="G628" s="5" t="s">
        <v>5</v>
      </c>
      <c r="H628" s="3">
        <v>0</v>
      </c>
      <c r="I628" s="22"/>
      <c r="J628" s="27"/>
      <c r="K628" s="22"/>
    </row>
    <row r="629" spans="1:11" s="4" customFormat="1" ht="15" customHeight="1">
      <c r="A629" s="20"/>
      <c r="B629" s="21"/>
      <c r="C629" s="5" t="s">
        <v>6</v>
      </c>
      <c r="D629" s="3">
        <v>0</v>
      </c>
      <c r="E629" s="5" t="s">
        <v>6</v>
      </c>
      <c r="F629" s="3">
        <v>0</v>
      </c>
      <c r="G629" s="5" t="s">
        <v>6</v>
      </c>
      <c r="H629" s="3">
        <v>0</v>
      </c>
      <c r="I629" s="22"/>
      <c r="J629" s="27"/>
      <c r="K629" s="22"/>
    </row>
    <row r="630" spans="1:11" s="4" customFormat="1" ht="15" customHeight="1">
      <c r="A630" s="20" t="s">
        <v>240</v>
      </c>
      <c r="B630" s="21" t="s">
        <v>340</v>
      </c>
      <c r="C630" s="2" t="s">
        <v>15</v>
      </c>
      <c r="D630" s="3">
        <f>D632+D633+D634+D635</f>
        <v>20</v>
      </c>
      <c r="E630" s="2" t="s">
        <v>15</v>
      </c>
      <c r="F630" s="3">
        <f>F632+F633+F634+F635</f>
        <v>0</v>
      </c>
      <c r="G630" s="2" t="s">
        <v>15</v>
      </c>
      <c r="H630" s="3">
        <f>H632+H633+H634+H635</f>
        <v>0</v>
      </c>
      <c r="I630" s="22" t="s">
        <v>356</v>
      </c>
      <c r="J630" s="27"/>
      <c r="K630" s="22" t="s">
        <v>75</v>
      </c>
    </row>
    <row r="631" spans="1:11" s="4" customFormat="1" ht="15" customHeight="1">
      <c r="A631" s="20"/>
      <c r="B631" s="21"/>
      <c r="C631" s="2" t="s">
        <v>8</v>
      </c>
      <c r="D631" s="3"/>
      <c r="E631" s="2" t="s">
        <v>8</v>
      </c>
      <c r="F631" s="3"/>
      <c r="G631" s="2" t="s">
        <v>8</v>
      </c>
      <c r="H631" s="3"/>
      <c r="I631" s="22"/>
      <c r="J631" s="27"/>
      <c r="K631" s="22"/>
    </row>
    <row r="632" spans="1:11" s="4" customFormat="1" ht="15" customHeight="1">
      <c r="A632" s="20"/>
      <c r="B632" s="21"/>
      <c r="C632" s="5" t="s">
        <v>3</v>
      </c>
      <c r="D632" s="3">
        <f>D1118</f>
        <v>0</v>
      </c>
      <c r="E632" s="5" t="s">
        <v>3</v>
      </c>
      <c r="F632" s="3">
        <f>F1118</f>
        <v>0</v>
      </c>
      <c r="G632" s="5" t="s">
        <v>3</v>
      </c>
      <c r="H632" s="3">
        <f>H1118</f>
        <v>0</v>
      </c>
      <c r="I632" s="22"/>
      <c r="J632" s="27"/>
      <c r="K632" s="22"/>
    </row>
    <row r="633" spans="1:11" s="4" customFormat="1" ht="15" customHeight="1">
      <c r="A633" s="20"/>
      <c r="B633" s="21"/>
      <c r="C633" s="5" t="s">
        <v>4</v>
      </c>
      <c r="D633" s="3">
        <f>D1119</f>
        <v>0</v>
      </c>
      <c r="E633" s="5" t="s">
        <v>4</v>
      </c>
      <c r="F633" s="3">
        <f>F1119</f>
        <v>0</v>
      </c>
      <c r="G633" s="5" t="s">
        <v>4</v>
      </c>
      <c r="H633" s="3">
        <f>H1119</f>
        <v>0</v>
      </c>
      <c r="I633" s="22"/>
      <c r="J633" s="27"/>
      <c r="K633" s="22"/>
    </row>
    <row r="634" spans="1:11" s="4" customFormat="1">
      <c r="A634" s="20"/>
      <c r="B634" s="21"/>
      <c r="C634" s="5" t="s">
        <v>5</v>
      </c>
      <c r="D634" s="3">
        <f>20000/1000</f>
        <v>20</v>
      </c>
      <c r="E634" s="5" t="s">
        <v>5</v>
      </c>
      <c r="F634" s="3">
        <v>0</v>
      </c>
      <c r="G634" s="5" t="s">
        <v>5</v>
      </c>
      <c r="H634" s="3">
        <v>0</v>
      </c>
      <c r="I634" s="22"/>
      <c r="J634" s="27"/>
      <c r="K634" s="22"/>
    </row>
    <row r="635" spans="1:11" s="4" customFormat="1" ht="25.5" customHeight="1">
      <c r="A635" s="20"/>
      <c r="B635" s="21"/>
      <c r="C635" s="5" t="s">
        <v>6</v>
      </c>
      <c r="D635" s="3">
        <v>0</v>
      </c>
      <c r="E635" s="5" t="s">
        <v>6</v>
      </c>
      <c r="F635" s="3">
        <v>0</v>
      </c>
      <c r="G635" s="5" t="s">
        <v>6</v>
      </c>
      <c r="H635" s="3">
        <v>0</v>
      </c>
      <c r="I635" s="22"/>
      <c r="J635" s="27"/>
      <c r="K635" s="22"/>
    </row>
    <row r="636" spans="1:11" s="4" customFormat="1" ht="15" customHeight="1">
      <c r="A636" s="20" t="s">
        <v>241</v>
      </c>
      <c r="B636" s="21" t="s">
        <v>344</v>
      </c>
      <c r="C636" s="2" t="s">
        <v>15</v>
      </c>
      <c r="D636" s="3">
        <f>D638+D639+D640+D641</f>
        <v>220</v>
      </c>
      <c r="E636" s="2" t="s">
        <v>15</v>
      </c>
      <c r="F636" s="3">
        <f>F638+F639+F640+F641</f>
        <v>0</v>
      </c>
      <c r="G636" s="2" t="s">
        <v>15</v>
      </c>
      <c r="H636" s="3">
        <f>H638+H639+H640+H641</f>
        <v>0</v>
      </c>
      <c r="I636" s="22" t="s">
        <v>356</v>
      </c>
      <c r="J636" s="27"/>
      <c r="K636" s="22" t="s">
        <v>75</v>
      </c>
    </row>
    <row r="637" spans="1:11" s="4" customFormat="1">
      <c r="A637" s="20"/>
      <c r="B637" s="21"/>
      <c r="C637" s="2" t="s">
        <v>8</v>
      </c>
      <c r="D637" s="3"/>
      <c r="E637" s="2" t="s">
        <v>8</v>
      </c>
      <c r="F637" s="3"/>
      <c r="G637" s="2" t="s">
        <v>8</v>
      </c>
      <c r="H637" s="3"/>
      <c r="I637" s="22"/>
      <c r="J637" s="27"/>
      <c r="K637" s="22"/>
    </row>
    <row r="638" spans="1:11" s="4" customFormat="1">
      <c r="A638" s="20"/>
      <c r="B638" s="21"/>
      <c r="C638" s="5" t="s">
        <v>3</v>
      </c>
      <c r="D638" s="3">
        <f>D1142</f>
        <v>0</v>
      </c>
      <c r="E638" s="5" t="s">
        <v>3</v>
      </c>
      <c r="F638" s="3">
        <f>F1142</f>
        <v>0</v>
      </c>
      <c r="G638" s="5" t="s">
        <v>3</v>
      </c>
      <c r="H638" s="3">
        <f>H1142</f>
        <v>0</v>
      </c>
      <c r="I638" s="22"/>
      <c r="J638" s="27"/>
      <c r="K638" s="22"/>
    </row>
    <row r="639" spans="1:11" s="4" customFormat="1">
      <c r="A639" s="20"/>
      <c r="B639" s="21"/>
      <c r="C639" s="5" t="s">
        <v>4</v>
      </c>
      <c r="D639" s="3">
        <f>D1143</f>
        <v>0</v>
      </c>
      <c r="E639" s="5" t="s">
        <v>4</v>
      </c>
      <c r="F639" s="3">
        <f>F1143</f>
        <v>0</v>
      </c>
      <c r="G639" s="5" t="s">
        <v>4</v>
      </c>
      <c r="H639" s="3">
        <f>H1143</f>
        <v>0</v>
      </c>
      <c r="I639" s="22"/>
      <c r="J639" s="27"/>
      <c r="K639" s="22"/>
    </row>
    <row r="640" spans="1:11" s="4" customFormat="1">
      <c r="A640" s="20"/>
      <c r="B640" s="21"/>
      <c r="C640" s="5" t="s">
        <v>5</v>
      </c>
      <c r="D640" s="3">
        <f>220000/1000</f>
        <v>220</v>
      </c>
      <c r="E640" s="5" t="s">
        <v>5</v>
      </c>
      <c r="F640" s="3">
        <v>0</v>
      </c>
      <c r="G640" s="5" t="s">
        <v>5</v>
      </c>
      <c r="H640" s="3">
        <v>0</v>
      </c>
      <c r="I640" s="22"/>
      <c r="J640" s="27"/>
      <c r="K640" s="22"/>
    </row>
    <row r="641" spans="1:11" s="4" customFormat="1">
      <c r="A641" s="20"/>
      <c r="B641" s="21"/>
      <c r="C641" s="5" t="s">
        <v>6</v>
      </c>
      <c r="D641" s="3">
        <v>0</v>
      </c>
      <c r="E641" s="5" t="s">
        <v>6</v>
      </c>
      <c r="F641" s="3">
        <v>0</v>
      </c>
      <c r="G641" s="5" t="s">
        <v>6</v>
      </c>
      <c r="H641" s="3">
        <v>0</v>
      </c>
      <c r="I641" s="22"/>
      <c r="J641" s="27"/>
      <c r="K641" s="22"/>
    </row>
    <row r="642" spans="1:11" s="4" customFormat="1" ht="15" customHeight="1">
      <c r="A642" s="20" t="s">
        <v>341</v>
      </c>
      <c r="B642" s="21" t="s">
        <v>386</v>
      </c>
      <c r="C642" s="2" t="s">
        <v>15</v>
      </c>
      <c r="D642" s="3">
        <f>D644+D645+D646+D647</f>
        <v>49.5</v>
      </c>
      <c r="E642" s="2" t="s">
        <v>15</v>
      </c>
      <c r="F642" s="3">
        <f>F644+F645+F646+F647</f>
        <v>0</v>
      </c>
      <c r="G642" s="2" t="s">
        <v>15</v>
      </c>
      <c r="H642" s="3">
        <f>H644+H645+H646+H647</f>
        <v>0</v>
      </c>
      <c r="I642" s="22" t="s">
        <v>356</v>
      </c>
      <c r="J642" s="27"/>
      <c r="K642" s="22" t="s">
        <v>75</v>
      </c>
    </row>
    <row r="643" spans="1:11" s="4" customFormat="1">
      <c r="A643" s="20"/>
      <c r="B643" s="21"/>
      <c r="C643" s="2" t="s">
        <v>8</v>
      </c>
      <c r="D643" s="3"/>
      <c r="E643" s="2" t="s">
        <v>8</v>
      </c>
      <c r="F643" s="3"/>
      <c r="G643" s="2" t="s">
        <v>8</v>
      </c>
      <c r="H643" s="3"/>
      <c r="I643" s="22"/>
      <c r="J643" s="27"/>
      <c r="K643" s="22"/>
    </row>
    <row r="644" spans="1:11" s="4" customFormat="1">
      <c r="A644" s="20"/>
      <c r="B644" s="21"/>
      <c r="C644" s="5" t="s">
        <v>3</v>
      </c>
      <c r="D644" s="3">
        <f>D1154</f>
        <v>0</v>
      </c>
      <c r="E644" s="5" t="s">
        <v>3</v>
      </c>
      <c r="F644" s="3">
        <f>F1154</f>
        <v>0</v>
      </c>
      <c r="G644" s="5" t="s">
        <v>3</v>
      </c>
      <c r="H644" s="3">
        <f>H1154</f>
        <v>0</v>
      </c>
      <c r="I644" s="22"/>
      <c r="J644" s="27"/>
      <c r="K644" s="22"/>
    </row>
    <row r="645" spans="1:11" s="4" customFormat="1">
      <c r="A645" s="20"/>
      <c r="B645" s="21"/>
      <c r="C645" s="5" t="s">
        <v>4</v>
      </c>
      <c r="D645" s="3">
        <f>D1155</f>
        <v>0</v>
      </c>
      <c r="E645" s="5" t="s">
        <v>4</v>
      </c>
      <c r="F645" s="3">
        <f>F1155</f>
        <v>0</v>
      </c>
      <c r="G645" s="5" t="s">
        <v>4</v>
      </c>
      <c r="H645" s="3">
        <f>H1155</f>
        <v>0</v>
      </c>
      <c r="I645" s="22"/>
      <c r="J645" s="27"/>
      <c r="K645" s="22"/>
    </row>
    <row r="646" spans="1:11" s="4" customFormat="1">
      <c r="A646" s="20"/>
      <c r="B646" s="21"/>
      <c r="C646" s="5" t="s">
        <v>5</v>
      </c>
      <c r="D646" s="3">
        <f>49500/1000</f>
        <v>49.5</v>
      </c>
      <c r="E646" s="5" t="s">
        <v>5</v>
      </c>
      <c r="F646" s="3">
        <v>0</v>
      </c>
      <c r="G646" s="5" t="s">
        <v>5</v>
      </c>
      <c r="H646" s="3">
        <v>0</v>
      </c>
      <c r="I646" s="22"/>
      <c r="J646" s="27"/>
      <c r="K646" s="22"/>
    </row>
    <row r="647" spans="1:11" s="4" customFormat="1">
      <c r="A647" s="20"/>
      <c r="B647" s="21"/>
      <c r="C647" s="5" t="s">
        <v>6</v>
      </c>
      <c r="D647" s="3">
        <v>0</v>
      </c>
      <c r="E647" s="5" t="s">
        <v>6</v>
      </c>
      <c r="F647" s="3">
        <v>0</v>
      </c>
      <c r="G647" s="5" t="s">
        <v>6</v>
      </c>
      <c r="H647" s="3">
        <v>0</v>
      </c>
      <c r="I647" s="22"/>
      <c r="J647" s="27"/>
      <c r="K647" s="22"/>
    </row>
    <row r="648" spans="1:11" s="4" customFormat="1" ht="15" customHeight="1">
      <c r="A648" s="20" t="s">
        <v>342</v>
      </c>
      <c r="B648" s="21" t="s">
        <v>387</v>
      </c>
      <c r="C648" s="2" t="s">
        <v>15</v>
      </c>
      <c r="D648" s="3">
        <f>D650+D651+D652+D653</f>
        <v>89</v>
      </c>
      <c r="E648" s="2" t="s">
        <v>15</v>
      </c>
      <c r="F648" s="3">
        <f>F650+F651+F652+F653</f>
        <v>0</v>
      </c>
      <c r="G648" s="2" t="s">
        <v>15</v>
      </c>
      <c r="H648" s="3">
        <f>H650+H651+H652+H653</f>
        <v>0</v>
      </c>
      <c r="I648" s="22" t="s">
        <v>356</v>
      </c>
      <c r="J648" s="27"/>
      <c r="K648" s="22" t="s">
        <v>75</v>
      </c>
    </row>
    <row r="649" spans="1:11" s="4" customFormat="1">
      <c r="A649" s="20"/>
      <c r="B649" s="21"/>
      <c r="C649" s="2" t="s">
        <v>8</v>
      </c>
      <c r="D649" s="3"/>
      <c r="E649" s="2" t="s">
        <v>8</v>
      </c>
      <c r="F649" s="3"/>
      <c r="G649" s="2" t="s">
        <v>8</v>
      </c>
      <c r="H649" s="3"/>
      <c r="I649" s="22"/>
      <c r="J649" s="27"/>
      <c r="K649" s="22"/>
    </row>
    <row r="650" spans="1:11" s="4" customFormat="1">
      <c r="A650" s="20"/>
      <c r="B650" s="21"/>
      <c r="C650" s="5" t="s">
        <v>3</v>
      </c>
      <c r="D650" s="3">
        <f>D1160</f>
        <v>0</v>
      </c>
      <c r="E650" s="5" t="s">
        <v>3</v>
      </c>
      <c r="F650" s="3">
        <f>F1160</f>
        <v>0</v>
      </c>
      <c r="G650" s="5" t="s">
        <v>3</v>
      </c>
      <c r="H650" s="3">
        <f>H1160</f>
        <v>0</v>
      </c>
      <c r="I650" s="22"/>
      <c r="J650" s="27"/>
      <c r="K650" s="22"/>
    </row>
    <row r="651" spans="1:11" s="4" customFormat="1">
      <c r="A651" s="20"/>
      <c r="B651" s="21"/>
      <c r="C651" s="5" t="s">
        <v>4</v>
      </c>
      <c r="D651" s="3">
        <f>D1161</f>
        <v>0</v>
      </c>
      <c r="E651" s="5" t="s">
        <v>4</v>
      </c>
      <c r="F651" s="3">
        <f>F1161</f>
        <v>0</v>
      </c>
      <c r="G651" s="5" t="s">
        <v>4</v>
      </c>
      <c r="H651" s="3">
        <f>H1161</f>
        <v>0</v>
      </c>
      <c r="I651" s="22"/>
      <c r="J651" s="27"/>
      <c r="K651" s="22"/>
    </row>
    <row r="652" spans="1:11" s="4" customFormat="1">
      <c r="A652" s="20"/>
      <c r="B652" s="21"/>
      <c r="C652" s="5" t="s">
        <v>5</v>
      </c>
      <c r="D652" s="3">
        <f>89000/1000</f>
        <v>89</v>
      </c>
      <c r="E652" s="5" t="s">
        <v>5</v>
      </c>
      <c r="F652" s="3">
        <v>0</v>
      </c>
      <c r="G652" s="5" t="s">
        <v>5</v>
      </c>
      <c r="H652" s="3">
        <v>0</v>
      </c>
      <c r="I652" s="22"/>
      <c r="J652" s="27"/>
      <c r="K652" s="22"/>
    </row>
    <row r="653" spans="1:11" s="4" customFormat="1">
      <c r="A653" s="20"/>
      <c r="B653" s="21"/>
      <c r="C653" s="5" t="s">
        <v>6</v>
      </c>
      <c r="D653" s="3">
        <v>0</v>
      </c>
      <c r="E653" s="5" t="s">
        <v>6</v>
      </c>
      <c r="F653" s="3">
        <v>0</v>
      </c>
      <c r="G653" s="5" t="s">
        <v>6</v>
      </c>
      <c r="H653" s="3">
        <v>0</v>
      </c>
      <c r="I653" s="22"/>
      <c r="J653" s="27"/>
      <c r="K653" s="22"/>
    </row>
    <row r="654" spans="1:11" s="4" customFormat="1" ht="15" customHeight="1">
      <c r="A654" s="20" t="s">
        <v>343</v>
      </c>
      <c r="B654" s="21" t="s">
        <v>481</v>
      </c>
      <c r="C654" s="2" t="s">
        <v>15</v>
      </c>
      <c r="D654" s="3">
        <f>D656+D657+D658+D659</f>
        <v>55.76</v>
      </c>
      <c r="E654" s="2" t="s">
        <v>15</v>
      </c>
      <c r="F654" s="3">
        <f>F656+F657+F658+F659</f>
        <v>0</v>
      </c>
      <c r="G654" s="2" t="s">
        <v>15</v>
      </c>
      <c r="H654" s="3">
        <f>H656+H657+H658+H659</f>
        <v>0</v>
      </c>
      <c r="I654" s="22" t="s">
        <v>356</v>
      </c>
      <c r="J654" s="27"/>
      <c r="K654" s="22" t="s">
        <v>75</v>
      </c>
    </row>
    <row r="655" spans="1:11" s="4" customFormat="1">
      <c r="A655" s="20"/>
      <c r="B655" s="21"/>
      <c r="C655" s="2" t="s">
        <v>8</v>
      </c>
      <c r="D655" s="3"/>
      <c r="E655" s="2" t="s">
        <v>8</v>
      </c>
      <c r="F655" s="3"/>
      <c r="G655" s="2" t="s">
        <v>8</v>
      </c>
      <c r="H655" s="3"/>
      <c r="I655" s="22"/>
      <c r="J655" s="27"/>
      <c r="K655" s="22"/>
    </row>
    <row r="656" spans="1:11" s="4" customFormat="1">
      <c r="A656" s="20"/>
      <c r="B656" s="21"/>
      <c r="C656" s="5" t="s">
        <v>3</v>
      </c>
      <c r="D656" s="3">
        <f>D1166</f>
        <v>0</v>
      </c>
      <c r="E656" s="5" t="s">
        <v>3</v>
      </c>
      <c r="F656" s="3">
        <f>F1166</f>
        <v>0</v>
      </c>
      <c r="G656" s="5" t="s">
        <v>3</v>
      </c>
      <c r="H656" s="3">
        <f>H1166</f>
        <v>0</v>
      </c>
      <c r="I656" s="22"/>
      <c r="J656" s="27"/>
      <c r="K656" s="22"/>
    </row>
    <row r="657" spans="1:11" s="4" customFormat="1">
      <c r="A657" s="20"/>
      <c r="B657" s="21"/>
      <c r="C657" s="5" t="s">
        <v>4</v>
      </c>
      <c r="D657" s="3">
        <f>D1167</f>
        <v>0</v>
      </c>
      <c r="E657" s="5" t="s">
        <v>4</v>
      </c>
      <c r="F657" s="3">
        <f>F1167</f>
        <v>0</v>
      </c>
      <c r="G657" s="5" t="s">
        <v>4</v>
      </c>
      <c r="H657" s="3">
        <f>H1167</f>
        <v>0</v>
      </c>
      <c r="I657" s="22"/>
      <c r="J657" s="27"/>
      <c r="K657" s="22"/>
    </row>
    <row r="658" spans="1:11" s="4" customFormat="1">
      <c r="A658" s="20"/>
      <c r="B658" s="21"/>
      <c r="C658" s="5" t="s">
        <v>5</v>
      </c>
      <c r="D658" s="3">
        <f>55760/1000</f>
        <v>55.76</v>
      </c>
      <c r="E658" s="5" t="s">
        <v>5</v>
      </c>
      <c r="F658" s="3">
        <v>0</v>
      </c>
      <c r="G658" s="5" t="s">
        <v>5</v>
      </c>
      <c r="H658" s="3">
        <v>0</v>
      </c>
      <c r="I658" s="22"/>
      <c r="J658" s="27"/>
      <c r="K658" s="22"/>
    </row>
    <row r="659" spans="1:11" s="4" customFormat="1">
      <c r="A659" s="20"/>
      <c r="B659" s="21"/>
      <c r="C659" s="5" t="s">
        <v>6</v>
      </c>
      <c r="D659" s="3">
        <v>0</v>
      </c>
      <c r="E659" s="5" t="s">
        <v>6</v>
      </c>
      <c r="F659" s="3">
        <v>0</v>
      </c>
      <c r="G659" s="5" t="s">
        <v>6</v>
      </c>
      <c r="H659" s="3">
        <v>0</v>
      </c>
      <c r="I659" s="22"/>
      <c r="J659" s="27"/>
      <c r="K659" s="22"/>
    </row>
    <row r="660" spans="1:11" s="4" customFormat="1" ht="15" customHeight="1">
      <c r="A660" s="20" t="s">
        <v>345</v>
      </c>
      <c r="B660" s="21" t="s">
        <v>388</v>
      </c>
      <c r="C660" s="2" t="s">
        <v>15</v>
      </c>
      <c r="D660" s="3">
        <f>D662+D663+D664+D665</f>
        <v>1498.7</v>
      </c>
      <c r="E660" s="2" t="s">
        <v>15</v>
      </c>
      <c r="F660" s="3">
        <f>F662+F663+F664+F665</f>
        <v>0</v>
      </c>
      <c r="G660" s="2" t="s">
        <v>15</v>
      </c>
      <c r="H660" s="3">
        <f>H662+H663+H664+H665</f>
        <v>0</v>
      </c>
      <c r="I660" s="22" t="s">
        <v>356</v>
      </c>
      <c r="J660" s="27"/>
      <c r="K660" s="22" t="s">
        <v>75</v>
      </c>
    </row>
    <row r="661" spans="1:11" s="4" customFormat="1">
      <c r="A661" s="20"/>
      <c r="B661" s="21"/>
      <c r="C661" s="2" t="s">
        <v>8</v>
      </c>
      <c r="D661" s="3"/>
      <c r="E661" s="2" t="s">
        <v>8</v>
      </c>
      <c r="F661" s="3"/>
      <c r="G661" s="2" t="s">
        <v>8</v>
      </c>
      <c r="H661" s="3"/>
      <c r="I661" s="22"/>
      <c r="J661" s="27"/>
      <c r="K661" s="22"/>
    </row>
    <row r="662" spans="1:11" s="4" customFormat="1">
      <c r="A662" s="20"/>
      <c r="B662" s="21"/>
      <c r="C662" s="5" t="s">
        <v>3</v>
      </c>
      <c r="D662" s="3">
        <f>D1178</f>
        <v>0</v>
      </c>
      <c r="E662" s="5" t="s">
        <v>3</v>
      </c>
      <c r="F662" s="3">
        <f>F1178</f>
        <v>0</v>
      </c>
      <c r="G662" s="5" t="s">
        <v>3</v>
      </c>
      <c r="H662" s="3">
        <f>H1178</f>
        <v>0</v>
      </c>
      <c r="I662" s="22"/>
      <c r="J662" s="27"/>
      <c r="K662" s="22"/>
    </row>
    <row r="663" spans="1:11" s="4" customFormat="1">
      <c r="A663" s="20"/>
      <c r="B663" s="21"/>
      <c r="C663" s="5" t="s">
        <v>4</v>
      </c>
      <c r="D663" s="3">
        <f>D1179</f>
        <v>0</v>
      </c>
      <c r="E663" s="5" t="s">
        <v>4</v>
      </c>
      <c r="F663" s="3">
        <f>F1179</f>
        <v>0</v>
      </c>
      <c r="G663" s="5" t="s">
        <v>4</v>
      </c>
      <c r="H663" s="3">
        <f>H1179</f>
        <v>0</v>
      </c>
      <c r="I663" s="22"/>
      <c r="J663" s="27"/>
      <c r="K663" s="22"/>
    </row>
    <row r="664" spans="1:11" s="4" customFormat="1">
      <c r="A664" s="20"/>
      <c r="B664" s="21"/>
      <c r="C664" s="5" t="s">
        <v>5</v>
      </c>
      <c r="D664" s="3">
        <f>1498700/1000</f>
        <v>1498.7</v>
      </c>
      <c r="E664" s="5" t="s">
        <v>5</v>
      </c>
      <c r="F664" s="3">
        <v>0</v>
      </c>
      <c r="G664" s="5" t="s">
        <v>5</v>
      </c>
      <c r="H664" s="3">
        <v>0</v>
      </c>
      <c r="I664" s="22"/>
      <c r="J664" s="27"/>
      <c r="K664" s="22"/>
    </row>
    <row r="665" spans="1:11" s="4" customFormat="1">
      <c r="A665" s="20"/>
      <c r="B665" s="21"/>
      <c r="C665" s="5" t="s">
        <v>6</v>
      </c>
      <c r="D665" s="3">
        <v>0</v>
      </c>
      <c r="E665" s="5" t="s">
        <v>6</v>
      </c>
      <c r="F665" s="3">
        <v>0</v>
      </c>
      <c r="G665" s="5" t="s">
        <v>6</v>
      </c>
      <c r="H665" s="3">
        <v>0</v>
      </c>
      <c r="I665" s="22"/>
      <c r="J665" s="27"/>
      <c r="K665" s="22"/>
    </row>
    <row r="666" spans="1:11" s="4" customFormat="1" ht="15" customHeight="1">
      <c r="A666" s="20" t="s">
        <v>346</v>
      </c>
      <c r="B666" s="21" t="s">
        <v>351</v>
      </c>
      <c r="C666" s="2" t="s">
        <v>15</v>
      </c>
      <c r="D666" s="3">
        <f>D668+D669+D670+D671</f>
        <v>450</v>
      </c>
      <c r="E666" s="2" t="s">
        <v>15</v>
      </c>
      <c r="F666" s="3">
        <f>F668+F669+F670+F671</f>
        <v>0</v>
      </c>
      <c r="G666" s="2" t="s">
        <v>15</v>
      </c>
      <c r="H666" s="3">
        <f>H668+H669+H670+H671</f>
        <v>0</v>
      </c>
      <c r="I666" s="22" t="s">
        <v>356</v>
      </c>
      <c r="J666" s="27"/>
      <c r="K666" s="22" t="s">
        <v>75</v>
      </c>
    </row>
    <row r="667" spans="1:11" s="4" customFormat="1">
      <c r="A667" s="20"/>
      <c r="B667" s="21"/>
      <c r="C667" s="2" t="s">
        <v>8</v>
      </c>
      <c r="D667" s="3"/>
      <c r="E667" s="2" t="s">
        <v>8</v>
      </c>
      <c r="F667" s="3"/>
      <c r="G667" s="2" t="s">
        <v>8</v>
      </c>
      <c r="H667" s="3"/>
      <c r="I667" s="22"/>
      <c r="J667" s="27"/>
      <c r="K667" s="22"/>
    </row>
    <row r="668" spans="1:11" s="4" customFormat="1">
      <c r="A668" s="20"/>
      <c r="B668" s="21"/>
      <c r="C668" s="5" t="s">
        <v>3</v>
      </c>
      <c r="D668" s="3">
        <f>D1184</f>
        <v>0</v>
      </c>
      <c r="E668" s="5" t="s">
        <v>3</v>
      </c>
      <c r="F668" s="3">
        <f>F1184</f>
        <v>0</v>
      </c>
      <c r="G668" s="5" t="s">
        <v>3</v>
      </c>
      <c r="H668" s="3">
        <f>H1184</f>
        <v>0</v>
      </c>
      <c r="I668" s="22"/>
      <c r="J668" s="27"/>
      <c r="K668" s="22"/>
    </row>
    <row r="669" spans="1:11" s="4" customFormat="1">
      <c r="A669" s="20"/>
      <c r="B669" s="21"/>
      <c r="C669" s="5" t="s">
        <v>4</v>
      </c>
      <c r="D669" s="3">
        <f>D1185</f>
        <v>0</v>
      </c>
      <c r="E669" s="5" t="s">
        <v>4</v>
      </c>
      <c r="F669" s="3">
        <f>F1185</f>
        <v>0</v>
      </c>
      <c r="G669" s="5" t="s">
        <v>4</v>
      </c>
      <c r="H669" s="3">
        <f>H1185</f>
        <v>0</v>
      </c>
      <c r="I669" s="22"/>
      <c r="J669" s="27"/>
      <c r="K669" s="22"/>
    </row>
    <row r="670" spans="1:11" s="4" customFormat="1">
      <c r="A670" s="20"/>
      <c r="B670" s="21"/>
      <c r="C670" s="5" t="s">
        <v>5</v>
      </c>
      <c r="D670" s="3">
        <f>450000/1000</f>
        <v>450</v>
      </c>
      <c r="E670" s="5" t="s">
        <v>5</v>
      </c>
      <c r="F670" s="3">
        <v>0</v>
      </c>
      <c r="G670" s="5" t="s">
        <v>5</v>
      </c>
      <c r="H670" s="3">
        <v>0</v>
      </c>
      <c r="I670" s="22"/>
      <c r="J670" s="27"/>
      <c r="K670" s="22"/>
    </row>
    <row r="671" spans="1:11" s="4" customFormat="1">
      <c r="A671" s="20"/>
      <c r="B671" s="21"/>
      <c r="C671" s="5" t="s">
        <v>6</v>
      </c>
      <c r="D671" s="3">
        <v>0</v>
      </c>
      <c r="E671" s="5" t="s">
        <v>6</v>
      </c>
      <c r="F671" s="3">
        <v>0</v>
      </c>
      <c r="G671" s="5" t="s">
        <v>6</v>
      </c>
      <c r="H671" s="3">
        <v>0</v>
      </c>
      <c r="I671" s="22"/>
      <c r="J671" s="27"/>
      <c r="K671" s="22"/>
    </row>
    <row r="672" spans="1:11" s="4" customFormat="1" ht="15" customHeight="1">
      <c r="A672" s="20" t="s">
        <v>347</v>
      </c>
      <c r="B672" s="21" t="s">
        <v>482</v>
      </c>
      <c r="C672" s="2" t="s">
        <v>15</v>
      </c>
      <c r="D672" s="3">
        <f>D674+D675+D676+D677</f>
        <v>85.79</v>
      </c>
      <c r="E672" s="2" t="s">
        <v>15</v>
      </c>
      <c r="F672" s="3">
        <f>F674+F675+F676+F677</f>
        <v>0</v>
      </c>
      <c r="G672" s="2" t="s">
        <v>15</v>
      </c>
      <c r="H672" s="3">
        <f>H674+H675+H676+H677</f>
        <v>0</v>
      </c>
      <c r="I672" s="22" t="s">
        <v>356</v>
      </c>
      <c r="J672" s="27"/>
      <c r="K672" s="22" t="s">
        <v>75</v>
      </c>
    </row>
    <row r="673" spans="1:11" s="4" customFormat="1">
      <c r="A673" s="20"/>
      <c r="B673" s="21"/>
      <c r="C673" s="2" t="s">
        <v>8</v>
      </c>
      <c r="D673" s="3"/>
      <c r="E673" s="2" t="s">
        <v>8</v>
      </c>
      <c r="F673" s="3"/>
      <c r="G673" s="2" t="s">
        <v>8</v>
      </c>
      <c r="H673" s="3"/>
      <c r="I673" s="22"/>
      <c r="J673" s="27"/>
      <c r="K673" s="22"/>
    </row>
    <row r="674" spans="1:11" s="4" customFormat="1">
      <c r="A674" s="20"/>
      <c r="B674" s="21"/>
      <c r="C674" s="5" t="s">
        <v>3</v>
      </c>
      <c r="D674" s="3">
        <f>D1190</f>
        <v>0</v>
      </c>
      <c r="E674" s="5" t="s">
        <v>3</v>
      </c>
      <c r="F674" s="3">
        <f>F1190</f>
        <v>0</v>
      </c>
      <c r="G674" s="5" t="s">
        <v>3</v>
      </c>
      <c r="H674" s="3">
        <f>H1190</f>
        <v>0</v>
      </c>
      <c r="I674" s="22"/>
      <c r="J674" s="27"/>
      <c r="K674" s="22"/>
    </row>
    <row r="675" spans="1:11" s="4" customFormat="1">
      <c r="A675" s="20"/>
      <c r="B675" s="21"/>
      <c r="C675" s="5" t="s">
        <v>4</v>
      </c>
      <c r="D675" s="3">
        <f>D1191</f>
        <v>0</v>
      </c>
      <c r="E675" s="5" t="s">
        <v>4</v>
      </c>
      <c r="F675" s="3">
        <f>F1191</f>
        <v>0</v>
      </c>
      <c r="G675" s="5" t="s">
        <v>4</v>
      </c>
      <c r="H675" s="3">
        <f>H1191</f>
        <v>0</v>
      </c>
      <c r="I675" s="22"/>
      <c r="J675" s="27"/>
      <c r="K675" s="22"/>
    </row>
    <row r="676" spans="1:11" s="4" customFormat="1">
      <c r="A676" s="20"/>
      <c r="B676" s="21"/>
      <c r="C676" s="5" t="s">
        <v>5</v>
      </c>
      <c r="D676" s="3">
        <f>85793.33/1000</f>
        <v>85.79</v>
      </c>
      <c r="E676" s="5" t="s">
        <v>5</v>
      </c>
      <c r="F676" s="3">
        <v>0</v>
      </c>
      <c r="G676" s="5" t="s">
        <v>5</v>
      </c>
      <c r="H676" s="3">
        <v>0</v>
      </c>
      <c r="I676" s="22"/>
      <c r="J676" s="27"/>
      <c r="K676" s="22"/>
    </row>
    <row r="677" spans="1:11" s="4" customFormat="1">
      <c r="A677" s="20"/>
      <c r="B677" s="21"/>
      <c r="C677" s="5" t="s">
        <v>6</v>
      </c>
      <c r="D677" s="3">
        <v>0</v>
      </c>
      <c r="E677" s="5" t="s">
        <v>6</v>
      </c>
      <c r="F677" s="3">
        <v>0</v>
      </c>
      <c r="G677" s="5" t="s">
        <v>6</v>
      </c>
      <c r="H677" s="3">
        <v>0</v>
      </c>
      <c r="I677" s="22"/>
      <c r="J677" s="27"/>
      <c r="K677" s="22"/>
    </row>
    <row r="678" spans="1:11" s="4" customFormat="1" ht="15" customHeight="1">
      <c r="A678" s="20" t="s">
        <v>348</v>
      </c>
      <c r="B678" s="21" t="s">
        <v>390</v>
      </c>
      <c r="C678" s="2" t="s">
        <v>15</v>
      </c>
      <c r="D678" s="3">
        <f>D680+D681+D682+D683</f>
        <v>674.01</v>
      </c>
      <c r="E678" s="2" t="s">
        <v>15</v>
      </c>
      <c r="F678" s="3">
        <f>F680+F681+F682+F683</f>
        <v>0</v>
      </c>
      <c r="G678" s="2" t="s">
        <v>15</v>
      </c>
      <c r="H678" s="3">
        <f>H680+H681+H682+H683</f>
        <v>0</v>
      </c>
      <c r="I678" s="22" t="s">
        <v>356</v>
      </c>
      <c r="J678" s="27"/>
      <c r="K678" s="22" t="s">
        <v>75</v>
      </c>
    </row>
    <row r="679" spans="1:11" s="4" customFormat="1">
      <c r="A679" s="20"/>
      <c r="B679" s="21"/>
      <c r="C679" s="2" t="s">
        <v>8</v>
      </c>
      <c r="D679" s="3"/>
      <c r="E679" s="2" t="s">
        <v>8</v>
      </c>
      <c r="F679" s="3"/>
      <c r="G679" s="2" t="s">
        <v>8</v>
      </c>
      <c r="H679" s="3"/>
      <c r="I679" s="22"/>
      <c r="J679" s="27"/>
      <c r="K679" s="22"/>
    </row>
    <row r="680" spans="1:11" s="4" customFormat="1">
      <c r="A680" s="20"/>
      <c r="B680" s="21"/>
      <c r="C680" s="5" t="s">
        <v>3</v>
      </c>
      <c r="D680" s="3">
        <f>D1184</f>
        <v>0</v>
      </c>
      <c r="E680" s="5" t="s">
        <v>3</v>
      </c>
      <c r="F680" s="3">
        <f>F1184</f>
        <v>0</v>
      </c>
      <c r="G680" s="5" t="s">
        <v>3</v>
      </c>
      <c r="H680" s="3">
        <f>H1184</f>
        <v>0</v>
      </c>
      <c r="I680" s="22"/>
      <c r="J680" s="27"/>
      <c r="K680" s="22"/>
    </row>
    <row r="681" spans="1:11" s="4" customFormat="1">
      <c r="A681" s="20"/>
      <c r="B681" s="21"/>
      <c r="C681" s="5" t="s">
        <v>4</v>
      </c>
      <c r="D681" s="3">
        <f>D1185</f>
        <v>0</v>
      </c>
      <c r="E681" s="5" t="s">
        <v>4</v>
      </c>
      <c r="F681" s="3">
        <f>F1185</f>
        <v>0</v>
      </c>
      <c r="G681" s="5" t="s">
        <v>4</v>
      </c>
      <c r="H681" s="3">
        <f>H1185</f>
        <v>0</v>
      </c>
      <c r="I681" s="22"/>
      <c r="J681" s="27"/>
      <c r="K681" s="22"/>
    </row>
    <row r="682" spans="1:11" s="4" customFormat="1">
      <c r="A682" s="20"/>
      <c r="B682" s="21"/>
      <c r="C682" s="5" t="s">
        <v>5</v>
      </c>
      <c r="D682" s="3">
        <f>674005.5/1000</f>
        <v>674.01</v>
      </c>
      <c r="E682" s="5" t="s">
        <v>5</v>
      </c>
      <c r="F682" s="3">
        <v>0</v>
      </c>
      <c r="G682" s="5" t="s">
        <v>5</v>
      </c>
      <c r="H682" s="3">
        <v>0</v>
      </c>
      <c r="I682" s="22"/>
      <c r="J682" s="27"/>
      <c r="K682" s="22"/>
    </row>
    <row r="683" spans="1:11" s="4" customFormat="1">
      <c r="A683" s="20"/>
      <c r="B683" s="21"/>
      <c r="C683" s="5" t="s">
        <v>6</v>
      </c>
      <c r="D683" s="3">
        <v>0</v>
      </c>
      <c r="E683" s="5" t="s">
        <v>6</v>
      </c>
      <c r="F683" s="3">
        <v>0</v>
      </c>
      <c r="G683" s="5" t="s">
        <v>6</v>
      </c>
      <c r="H683" s="3">
        <v>0</v>
      </c>
      <c r="I683" s="22"/>
      <c r="J683" s="27"/>
      <c r="K683" s="22"/>
    </row>
    <row r="684" spans="1:11" s="4" customFormat="1" ht="15" customHeight="1">
      <c r="A684" s="20" t="s">
        <v>349</v>
      </c>
      <c r="B684" s="21" t="s">
        <v>391</v>
      </c>
      <c r="C684" s="2" t="s">
        <v>15</v>
      </c>
      <c r="D684" s="3">
        <f>D686+D687+D688+D689</f>
        <v>213.66</v>
      </c>
      <c r="E684" s="2" t="s">
        <v>15</v>
      </c>
      <c r="F684" s="3">
        <f>F686+F687+F688+F689</f>
        <v>0</v>
      </c>
      <c r="G684" s="2" t="s">
        <v>15</v>
      </c>
      <c r="H684" s="3">
        <f>H686+H687+H688+H689</f>
        <v>0</v>
      </c>
      <c r="I684" s="22" t="s">
        <v>356</v>
      </c>
      <c r="J684" s="27"/>
      <c r="K684" s="22" t="s">
        <v>75</v>
      </c>
    </row>
    <row r="685" spans="1:11" s="4" customFormat="1">
      <c r="A685" s="20"/>
      <c r="B685" s="21"/>
      <c r="C685" s="2" t="s">
        <v>8</v>
      </c>
      <c r="D685" s="3"/>
      <c r="E685" s="2" t="s">
        <v>8</v>
      </c>
      <c r="F685" s="3"/>
      <c r="G685" s="2" t="s">
        <v>8</v>
      </c>
      <c r="H685" s="3"/>
      <c r="I685" s="22"/>
      <c r="J685" s="27"/>
      <c r="K685" s="22"/>
    </row>
    <row r="686" spans="1:11" s="4" customFormat="1">
      <c r="A686" s="20"/>
      <c r="B686" s="21"/>
      <c r="C686" s="5" t="s">
        <v>3</v>
      </c>
      <c r="D686" s="3">
        <f>D1190</f>
        <v>0</v>
      </c>
      <c r="E686" s="5" t="s">
        <v>3</v>
      </c>
      <c r="F686" s="3">
        <f>F1190</f>
        <v>0</v>
      </c>
      <c r="G686" s="5" t="s">
        <v>3</v>
      </c>
      <c r="H686" s="3">
        <f>H1190</f>
        <v>0</v>
      </c>
      <c r="I686" s="22"/>
      <c r="J686" s="27"/>
      <c r="K686" s="22"/>
    </row>
    <row r="687" spans="1:11" s="4" customFormat="1">
      <c r="A687" s="20"/>
      <c r="B687" s="21"/>
      <c r="C687" s="5" t="s">
        <v>4</v>
      </c>
      <c r="D687" s="3">
        <f>D1191</f>
        <v>0</v>
      </c>
      <c r="E687" s="5" t="s">
        <v>4</v>
      </c>
      <c r="F687" s="3">
        <f>F1191</f>
        <v>0</v>
      </c>
      <c r="G687" s="5" t="s">
        <v>4</v>
      </c>
      <c r="H687" s="3">
        <f>H1191</f>
        <v>0</v>
      </c>
      <c r="I687" s="22"/>
      <c r="J687" s="27"/>
      <c r="K687" s="22"/>
    </row>
    <row r="688" spans="1:11" s="4" customFormat="1">
      <c r="A688" s="20"/>
      <c r="B688" s="21"/>
      <c r="C688" s="5" t="s">
        <v>5</v>
      </c>
      <c r="D688" s="3">
        <f>213659.86/1000</f>
        <v>213.66</v>
      </c>
      <c r="E688" s="5" t="s">
        <v>5</v>
      </c>
      <c r="F688" s="3">
        <v>0</v>
      </c>
      <c r="G688" s="5" t="s">
        <v>5</v>
      </c>
      <c r="H688" s="3">
        <v>0</v>
      </c>
      <c r="I688" s="22"/>
      <c r="J688" s="27"/>
      <c r="K688" s="22"/>
    </row>
    <row r="689" spans="1:11" s="4" customFormat="1">
      <c r="A689" s="20"/>
      <c r="B689" s="21"/>
      <c r="C689" s="5" t="s">
        <v>6</v>
      </c>
      <c r="D689" s="3">
        <v>0</v>
      </c>
      <c r="E689" s="5" t="s">
        <v>6</v>
      </c>
      <c r="F689" s="3">
        <v>0</v>
      </c>
      <c r="G689" s="5" t="s">
        <v>6</v>
      </c>
      <c r="H689" s="3">
        <v>0</v>
      </c>
      <c r="I689" s="22"/>
      <c r="J689" s="27"/>
      <c r="K689" s="22"/>
    </row>
    <row r="690" spans="1:11" s="4" customFormat="1" ht="15" customHeight="1">
      <c r="A690" s="20" t="s">
        <v>398</v>
      </c>
      <c r="B690" s="21" t="s">
        <v>392</v>
      </c>
      <c r="C690" s="2" t="s">
        <v>15</v>
      </c>
      <c r="D690" s="3">
        <f>D692+D693+D694+D695</f>
        <v>71.16</v>
      </c>
      <c r="E690" s="2" t="s">
        <v>15</v>
      </c>
      <c r="F690" s="3">
        <f>F692+F693+F694+F695</f>
        <v>0</v>
      </c>
      <c r="G690" s="2" t="s">
        <v>15</v>
      </c>
      <c r="H690" s="3">
        <f>H692+H693+H694+H695</f>
        <v>0</v>
      </c>
      <c r="I690" s="22" t="s">
        <v>356</v>
      </c>
      <c r="J690" s="27"/>
      <c r="K690" s="22" t="s">
        <v>75</v>
      </c>
    </row>
    <row r="691" spans="1:11" s="4" customFormat="1">
      <c r="A691" s="20"/>
      <c r="B691" s="21"/>
      <c r="C691" s="2" t="s">
        <v>8</v>
      </c>
      <c r="D691" s="3"/>
      <c r="E691" s="2" t="s">
        <v>8</v>
      </c>
      <c r="F691" s="3"/>
      <c r="G691" s="2" t="s">
        <v>8</v>
      </c>
      <c r="H691" s="3"/>
      <c r="I691" s="22"/>
      <c r="J691" s="27"/>
      <c r="K691" s="22"/>
    </row>
    <row r="692" spans="1:11" s="4" customFormat="1">
      <c r="A692" s="20"/>
      <c r="B692" s="21"/>
      <c r="C692" s="5" t="s">
        <v>3</v>
      </c>
      <c r="D692" s="3">
        <f>D1178</f>
        <v>0</v>
      </c>
      <c r="E692" s="5" t="s">
        <v>3</v>
      </c>
      <c r="F692" s="3">
        <f>F1178</f>
        <v>0</v>
      </c>
      <c r="G692" s="5" t="s">
        <v>3</v>
      </c>
      <c r="H692" s="3">
        <f>H1178</f>
        <v>0</v>
      </c>
      <c r="I692" s="22"/>
      <c r="J692" s="27"/>
      <c r="K692" s="22"/>
    </row>
    <row r="693" spans="1:11" s="4" customFormat="1">
      <c r="A693" s="20"/>
      <c r="B693" s="21"/>
      <c r="C693" s="5" t="s">
        <v>4</v>
      </c>
      <c r="D693" s="3">
        <f>D1179</f>
        <v>0</v>
      </c>
      <c r="E693" s="5" t="s">
        <v>4</v>
      </c>
      <c r="F693" s="3">
        <f>F1179</f>
        <v>0</v>
      </c>
      <c r="G693" s="5" t="s">
        <v>4</v>
      </c>
      <c r="H693" s="3">
        <f>H1179</f>
        <v>0</v>
      </c>
      <c r="I693" s="22"/>
      <c r="J693" s="27"/>
      <c r="K693" s="22"/>
    </row>
    <row r="694" spans="1:11" s="4" customFormat="1">
      <c r="A694" s="20"/>
      <c r="B694" s="21"/>
      <c r="C694" s="5" t="s">
        <v>5</v>
      </c>
      <c r="D694" s="3">
        <f>71157.94/1000</f>
        <v>71.16</v>
      </c>
      <c r="E694" s="5" t="s">
        <v>5</v>
      </c>
      <c r="F694" s="3">
        <v>0</v>
      </c>
      <c r="G694" s="5" t="s">
        <v>5</v>
      </c>
      <c r="H694" s="3">
        <v>0</v>
      </c>
      <c r="I694" s="22"/>
      <c r="J694" s="27"/>
      <c r="K694" s="22"/>
    </row>
    <row r="695" spans="1:11" s="4" customFormat="1">
      <c r="A695" s="20"/>
      <c r="B695" s="21"/>
      <c r="C695" s="5" t="s">
        <v>6</v>
      </c>
      <c r="D695" s="3">
        <v>0</v>
      </c>
      <c r="E695" s="5" t="s">
        <v>6</v>
      </c>
      <c r="F695" s="3">
        <v>0</v>
      </c>
      <c r="G695" s="5" t="s">
        <v>6</v>
      </c>
      <c r="H695" s="3">
        <v>0</v>
      </c>
      <c r="I695" s="22"/>
      <c r="J695" s="27"/>
      <c r="K695" s="22"/>
    </row>
    <row r="696" spans="1:11" s="4" customFormat="1" ht="15" customHeight="1">
      <c r="A696" s="20" t="s">
        <v>399</v>
      </c>
      <c r="B696" s="21" t="s">
        <v>393</v>
      </c>
      <c r="C696" s="2" t="s">
        <v>15</v>
      </c>
      <c r="D696" s="3">
        <f>D698+D699+D700+D701</f>
        <v>272.77</v>
      </c>
      <c r="E696" s="2" t="s">
        <v>15</v>
      </c>
      <c r="F696" s="3">
        <f>F698+F699+F700+F701</f>
        <v>0</v>
      </c>
      <c r="G696" s="2" t="s">
        <v>15</v>
      </c>
      <c r="H696" s="3">
        <f>H698+H699+H700+H701</f>
        <v>0</v>
      </c>
      <c r="I696" s="22" t="s">
        <v>356</v>
      </c>
      <c r="J696" s="27"/>
      <c r="K696" s="22" t="s">
        <v>75</v>
      </c>
    </row>
    <row r="697" spans="1:11" s="4" customFormat="1">
      <c r="A697" s="20"/>
      <c r="B697" s="21"/>
      <c r="C697" s="2" t="s">
        <v>8</v>
      </c>
      <c r="D697" s="3"/>
      <c r="E697" s="2" t="s">
        <v>8</v>
      </c>
      <c r="F697" s="3"/>
      <c r="G697" s="2" t="s">
        <v>8</v>
      </c>
      <c r="H697" s="3"/>
      <c r="I697" s="22"/>
      <c r="J697" s="27"/>
      <c r="K697" s="22"/>
    </row>
    <row r="698" spans="1:11" s="4" customFormat="1">
      <c r="A698" s="20"/>
      <c r="B698" s="21"/>
      <c r="C698" s="5" t="s">
        <v>3</v>
      </c>
      <c r="D698" s="3">
        <f>D1184</f>
        <v>0</v>
      </c>
      <c r="E698" s="5" t="s">
        <v>3</v>
      </c>
      <c r="F698" s="3">
        <f>F1184</f>
        <v>0</v>
      </c>
      <c r="G698" s="5" t="s">
        <v>3</v>
      </c>
      <c r="H698" s="3">
        <f>H1184</f>
        <v>0</v>
      </c>
      <c r="I698" s="22"/>
      <c r="J698" s="27"/>
      <c r="K698" s="22"/>
    </row>
    <row r="699" spans="1:11" s="4" customFormat="1">
      <c r="A699" s="20"/>
      <c r="B699" s="21"/>
      <c r="C699" s="5" t="s">
        <v>4</v>
      </c>
      <c r="D699" s="3">
        <f>D1185</f>
        <v>0</v>
      </c>
      <c r="E699" s="5" t="s">
        <v>4</v>
      </c>
      <c r="F699" s="3">
        <f>F1185</f>
        <v>0</v>
      </c>
      <c r="G699" s="5" t="s">
        <v>4</v>
      </c>
      <c r="H699" s="3">
        <f>H1185</f>
        <v>0</v>
      </c>
      <c r="I699" s="22"/>
      <c r="J699" s="27"/>
      <c r="K699" s="22"/>
    </row>
    <row r="700" spans="1:11" s="4" customFormat="1">
      <c r="A700" s="20"/>
      <c r="B700" s="21"/>
      <c r="C700" s="5" t="s">
        <v>5</v>
      </c>
      <c r="D700" s="3">
        <f>272774.89/1000</f>
        <v>272.77</v>
      </c>
      <c r="E700" s="5" t="s">
        <v>5</v>
      </c>
      <c r="F700" s="3">
        <v>0</v>
      </c>
      <c r="G700" s="5" t="s">
        <v>5</v>
      </c>
      <c r="H700" s="3">
        <v>0</v>
      </c>
      <c r="I700" s="22"/>
      <c r="J700" s="27"/>
      <c r="K700" s="22"/>
    </row>
    <row r="701" spans="1:11" s="4" customFormat="1">
      <c r="A701" s="20"/>
      <c r="B701" s="21"/>
      <c r="C701" s="5" t="s">
        <v>6</v>
      </c>
      <c r="D701" s="3">
        <v>0</v>
      </c>
      <c r="E701" s="5" t="s">
        <v>6</v>
      </c>
      <c r="F701" s="3">
        <v>0</v>
      </c>
      <c r="G701" s="5" t="s">
        <v>6</v>
      </c>
      <c r="H701" s="3">
        <v>0</v>
      </c>
      <c r="I701" s="22"/>
      <c r="J701" s="27"/>
      <c r="K701" s="22"/>
    </row>
    <row r="702" spans="1:11" s="4" customFormat="1" ht="15" customHeight="1">
      <c r="A702" s="20" t="s">
        <v>400</v>
      </c>
      <c r="B702" s="21" t="s">
        <v>394</v>
      </c>
      <c r="C702" s="2" t="s">
        <v>15</v>
      </c>
      <c r="D702" s="3">
        <f>D704+D705+D706+D707</f>
        <v>104.42</v>
      </c>
      <c r="E702" s="2" t="s">
        <v>15</v>
      </c>
      <c r="F702" s="3">
        <f>F704+F705+F706+F707</f>
        <v>0</v>
      </c>
      <c r="G702" s="2" t="s">
        <v>15</v>
      </c>
      <c r="H702" s="3">
        <f>H704+H705+H706+H707</f>
        <v>0</v>
      </c>
      <c r="I702" s="22" t="s">
        <v>356</v>
      </c>
      <c r="J702" s="27"/>
      <c r="K702" s="22" t="s">
        <v>75</v>
      </c>
    </row>
    <row r="703" spans="1:11" s="4" customFormat="1">
      <c r="A703" s="20"/>
      <c r="B703" s="21"/>
      <c r="C703" s="2" t="s">
        <v>8</v>
      </c>
      <c r="D703" s="3"/>
      <c r="E703" s="2" t="s">
        <v>8</v>
      </c>
      <c r="F703" s="3"/>
      <c r="G703" s="2" t="s">
        <v>8</v>
      </c>
      <c r="H703" s="3"/>
      <c r="I703" s="22"/>
      <c r="J703" s="27"/>
      <c r="K703" s="22"/>
    </row>
    <row r="704" spans="1:11" s="4" customFormat="1">
      <c r="A704" s="20"/>
      <c r="B704" s="21"/>
      <c r="C704" s="5" t="s">
        <v>3</v>
      </c>
      <c r="D704" s="3">
        <f>D1190</f>
        <v>0</v>
      </c>
      <c r="E704" s="5" t="s">
        <v>3</v>
      </c>
      <c r="F704" s="3">
        <f>F1190</f>
        <v>0</v>
      </c>
      <c r="G704" s="5" t="s">
        <v>3</v>
      </c>
      <c r="H704" s="3">
        <f>H1190</f>
        <v>0</v>
      </c>
      <c r="I704" s="22"/>
      <c r="J704" s="27"/>
      <c r="K704" s="22"/>
    </row>
    <row r="705" spans="1:11" s="4" customFormat="1">
      <c r="A705" s="20"/>
      <c r="B705" s="21"/>
      <c r="C705" s="5" t="s">
        <v>4</v>
      </c>
      <c r="D705" s="3">
        <f>D1191</f>
        <v>0</v>
      </c>
      <c r="E705" s="5" t="s">
        <v>4</v>
      </c>
      <c r="F705" s="3">
        <f>F1191</f>
        <v>0</v>
      </c>
      <c r="G705" s="5" t="s">
        <v>4</v>
      </c>
      <c r="H705" s="3">
        <f>H1191</f>
        <v>0</v>
      </c>
      <c r="I705" s="22"/>
      <c r="J705" s="27"/>
      <c r="K705" s="22"/>
    </row>
    <row r="706" spans="1:11" s="4" customFormat="1">
      <c r="A706" s="20"/>
      <c r="B706" s="21"/>
      <c r="C706" s="5" t="s">
        <v>5</v>
      </c>
      <c r="D706" s="3">
        <f>104424.12/1000</f>
        <v>104.42</v>
      </c>
      <c r="E706" s="5" t="s">
        <v>5</v>
      </c>
      <c r="F706" s="3">
        <v>0</v>
      </c>
      <c r="G706" s="5" t="s">
        <v>5</v>
      </c>
      <c r="H706" s="3">
        <v>0</v>
      </c>
      <c r="I706" s="22"/>
      <c r="J706" s="27"/>
      <c r="K706" s="22"/>
    </row>
    <row r="707" spans="1:11" s="4" customFormat="1">
      <c r="A707" s="20"/>
      <c r="B707" s="21"/>
      <c r="C707" s="5" t="s">
        <v>6</v>
      </c>
      <c r="D707" s="3">
        <v>0</v>
      </c>
      <c r="E707" s="5" t="s">
        <v>6</v>
      </c>
      <c r="F707" s="3">
        <v>0</v>
      </c>
      <c r="G707" s="5" t="s">
        <v>6</v>
      </c>
      <c r="H707" s="3">
        <v>0</v>
      </c>
      <c r="I707" s="22"/>
      <c r="J707" s="27"/>
      <c r="K707" s="22"/>
    </row>
    <row r="708" spans="1:11" s="4" customFormat="1" ht="15" customHeight="1">
      <c r="A708" s="20" t="s">
        <v>401</v>
      </c>
      <c r="B708" s="21" t="s">
        <v>395</v>
      </c>
      <c r="C708" s="2" t="s">
        <v>15</v>
      </c>
      <c r="D708" s="3">
        <f>D710+D711+D712+D713</f>
        <v>108.74</v>
      </c>
      <c r="E708" s="2" t="s">
        <v>15</v>
      </c>
      <c r="F708" s="3">
        <f>F710+F711+F712+F713</f>
        <v>0</v>
      </c>
      <c r="G708" s="2" t="s">
        <v>15</v>
      </c>
      <c r="H708" s="3">
        <f>H710+H711+H712+H713</f>
        <v>0</v>
      </c>
      <c r="I708" s="22" t="s">
        <v>356</v>
      </c>
      <c r="J708" s="27"/>
      <c r="K708" s="22" t="s">
        <v>75</v>
      </c>
    </row>
    <row r="709" spans="1:11" s="4" customFormat="1">
      <c r="A709" s="20"/>
      <c r="B709" s="21"/>
      <c r="C709" s="2" t="s">
        <v>8</v>
      </c>
      <c r="D709" s="3"/>
      <c r="E709" s="2" t="s">
        <v>8</v>
      </c>
      <c r="F709" s="3"/>
      <c r="G709" s="2" t="s">
        <v>8</v>
      </c>
      <c r="H709" s="3"/>
      <c r="I709" s="22"/>
      <c r="J709" s="27"/>
      <c r="K709" s="22"/>
    </row>
    <row r="710" spans="1:11" s="4" customFormat="1">
      <c r="A710" s="20"/>
      <c r="B710" s="21"/>
      <c r="C710" s="5" t="s">
        <v>3</v>
      </c>
      <c r="D710" s="3">
        <f>D1184</f>
        <v>0</v>
      </c>
      <c r="E710" s="5" t="s">
        <v>3</v>
      </c>
      <c r="F710" s="3">
        <f>F1184</f>
        <v>0</v>
      </c>
      <c r="G710" s="5" t="s">
        <v>3</v>
      </c>
      <c r="H710" s="3">
        <f>H1184</f>
        <v>0</v>
      </c>
      <c r="I710" s="22"/>
      <c r="J710" s="27"/>
      <c r="K710" s="22"/>
    </row>
    <row r="711" spans="1:11" s="4" customFormat="1">
      <c r="A711" s="20"/>
      <c r="B711" s="21"/>
      <c r="C711" s="5" t="s">
        <v>4</v>
      </c>
      <c r="D711" s="3">
        <f>D1185</f>
        <v>0</v>
      </c>
      <c r="E711" s="5" t="s">
        <v>4</v>
      </c>
      <c r="F711" s="3">
        <f>F1185</f>
        <v>0</v>
      </c>
      <c r="G711" s="5" t="s">
        <v>4</v>
      </c>
      <c r="H711" s="3">
        <f>H1185</f>
        <v>0</v>
      </c>
      <c r="I711" s="22"/>
      <c r="J711" s="27"/>
      <c r="K711" s="22"/>
    </row>
    <row r="712" spans="1:11" s="4" customFormat="1">
      <c r="A712" s="20"/>
      <c r="B712" s="21"/>
      <c r="C712" s="5" t="s">
        <v>5</v>
      </c>
      <c r="D712" s="3">
        <f>108741.88/1000</f>
        <v>108.74</v>
      </c>
      <c r="E712" s="5" t="s">
        <v>5</v>
      </c>
      <c r="F712" s="3">
        <v>0</v>
      </c>
      <c r="G712" s="5" t="s">
        <v>5</v>
      </c>
      <c r="H712" s="3">
        <v>0</v>
      </c>
      <c r="I712" s="22"/>
      <c r="J712" s="27"/>
      <c r="K712" s="22"/>
    </row>
    <row r="713" spans="1:11" s="4" customFormat="1">
      <c r="A713" s="20"/>
      <c r="B713" s="21"/>
      <c r="C713" s="5" t="s">
        <v>6</v>
      </c>
      <c r="D713" s="3">
        <v>0</v>
      </c>
      <c r="E713" s="5" t="s">
        <v>6</v>
      </c>
      <c r="F713" s="3">
        <v>0</v>
      </c>
      <c r="G713" s="5" t="s">
        <v>6</v>
      </c>
      <c r="H713" s="3">
        <v>0</v>
      </c>
      <c r="I713" s="22"/>
      <c r="J713" s="27"/>
      <c r="K713" s="22"/>
    </row>
    <row r="714" spans="1:11" s="4" customFormat="1" ht="15" customHeight="1">
      <c r="A714" s="20" t="s">
        <v>402</v>
      </c>
      <c r="B714" s="21" t="s">
        <v>396</v>
      </c>
      <c r="C714" s="2" t="s">
        <v>15</v>
      </c>
      <c r="D714" s="3">
        <f>D716+D717+D718+D719</f>
        <v>187.44</v>
      </c>
      <c r="E714" s="2" t="s">
        <v>15</v>
      </c>
      <c r="F714" s="3">
        <f>F716+F717+F718+F719</f>
        <v>0</v>
      </c>
      <c r="G714" s="2" t="s">
        <v>15</v>
      </c>
      <c r="H714" s="3">
        <f>H716+H717+H718+H719</f>
        <v>0</v>
      </c>
      <c r="I714" s="22" t="s">
        <v>356</v>
      </c>
      <c r="J714" s="27"/>
      <c r="K714" s="22" t="s">
        <v>75</v>
      </c>
    </row>
    <row r="715" spans="1:11" s="4" customFormat="1">
      <c r="A715" s="20"/>
      <c r="B715" s="21"/>
      <c r="C715" s="2" t="s">
        <v>8</v>
      </c>
      <c r="D715" s="3"/>
      <c r="E715" s="2" t="s">
        <v>8</v>
      </c>
      <c r="F715" s="3"/>
      <c r="G715" s="2" t="s">
        <v>8</v>
      </c>
      <c r="H715" s="3"/>
      <c r="I715" s="22"/>
      <c r="J715" s="27"/>
      <c r="K715" s="22"/>
    </row>
    <row r="716" spans="1:11" s="4" customFormat="1">
      <c r="A716" s="20"/>
      <c r="B716" s="21"/>
      <c r="C716" s="5" t="s">
        <v>3</v>
      </c>
      <c r="D716" s="3">
        <f>D1190</f>
        <v>0</v>
      </c>
      <c r="E716" s="5" t="s">
        <v>3</v>
      </c>
      <c r="F716" s="3">
        <f>F1190</f>
        <v>0</v>
      </c>
      <c r="G716" s="5" t="s">
        <v>3</v>
      </c>
      <c r="H716" s="3">
        <f>H1190</f>
        <v>0</v>
      </c>
      <c r="I716" s="22"/>
      <c r="J716" s="27"/>
      <c r="K716" s="22"/>
    </row>
    <row r="717" spans="1:11" s="4" customFormat="1">
      <c r="A717" s="20"/>
      <c r="B717" s="21"/>
      <c r="C717" s="5" t="s">
        <v>4</v>
      </c>
      <c r="D717" s="3">
        <f>D1191</f>
        <v>0</v>
      </c>
      <c r="E717" s="5" t="s">
        <v>4</v>
      </c>
      <c r="F717" s="3">
        <f>F1191</f>
        <v>0</v>
      </c>
      <c r="G717" s="5" t="s">
        <v>4</v>
      </c>
      <c r="H717" s="3">
        <f>H1191</f>
        <v>0</v>
      </c>
      <c r="I717" s="22"/>
      <c r="J717" s="27"/>
      <c r="K717" s="22"/>
    </row>
    <row r="718" spans="1:11" s="4" customFormat="1">
      <c r="A718" s="20"/>
      <c r="B718" s="21"/>
      <c r="C718" s="5" t="s">
        <v>5</v>
      </c>
      <c r="D718" s="3">
        <f>187437.9/1000</f>
        <v>187.44</v>
      </c>
      <c r="E718" s="5" t="s">
        <v>5</v>
      </c>
      <c r="F718" s="3">
        <v>0</v>
      </c>
      <c r="G718" s="5" t="s">
        <v>5</v>
      </c>
      <c r="H718" s="3">
        <v>0</v>
      </c>
      <c r="I718" s="22"/>
      <c r="J718" s="27"/>
      <c r="K718" s="22"/>
    </row>
    <row r="719" spans="1:11" s="4" customFormat="1">
      <c r="A719" s="20"/>
      <c r="B719" s="21"/>
      <c r="C719" s="5" t="s">
        <v>6</v>
      </c>
      <c r="D719" s="3">
        <v>0</v>
      </c>
      <c r="E719" s="5" t="s">
        <v>6</v>
      </c>
      <c r="F719" s="3">
        <v>0</v>
      </c>
      <c r="G719" s="5" t="s">
        <v>6</v>
      </c>
      <c r="H719" s="3">
        <v>0</v>
      </c>
      <c r="I719" s="22"/>
      <c r="J719" s="27"/>
      <c r="K719" s="22"/>
    </row>
    <row r="720" spans="1:11" s="4" customFormat="1" ht="15" customHeight="1">
      <c r="A720" s="20" t="s">
        <v>495</v>
      </c>
      <c r="B720" s="21" t="s">
        <v>483</v>
      </c>
      <c r="C720" s="2" t="s">
        <v>15</v>
      </c>
      <c r="D720" s="3">
        <f>D722+D723+D724+D725</f>
        <v>190.35</v>
      </c>
      <c r="E720" s="2" t="s">
        <v>15</v>
      </c>
      <c r="F720" s="3">
        <f>F722+F723+F724+F725</f>
        <v>0</v>
      </c>
      <c r="G720" s="2" t="s">
        <v>15</v>
      </c>
      <c r="H720" s="3">
        <f>H722+H723+H724+H725</f>
        <v>0</v>
      </c>
      <c r="I720" s="22" t="s">
        <v>356</v>
      </c>
      <c r="J720" s="27"/>
      <c r="K720" s="22" t="s">
        <v>75</v>
      </c>
    </row>
    <row r="721" spans="1:11" s="4" customFormat="1">
      <c r="A721" s="20"/>
      <c r="B721" s="21"/>
      <c r="C721" s="2" t="s">
        <v>8</v>
      </c>
      <c r="D721" s="3"/>
      <c r="E721" s="2" t="s">
        <v>8</v>
      </c>
      <c r="F721" s="3"/>
      <c r="G721" s="2" t="s">
        <v>8</v>
      </c>
      <c r="H721" s="3"/>
      <c r="I721" s="22"/>
      <c r="J721" s="27"/>
      <c r="K721" s="22"/>
    </row>
    <row r="722" spans="1:11" s="4" customFormat="1">
      <c r="A722" s="20"/>
      <c r="B722" s="21"/>
      <c r="C722" s="5" t="s">
        <v>3</v>
      </c>
      <c r="D722" s="3">
        <f>D1190</f>
        <v>0</v>
      </c>
      <c r="E722" s="5" t="s">
        <v>3</v>
      </c>
      <c r="F722" s="3">
        <f>F1190</f>
        <v>0</v>
      </c>
      <c r="G722" s="5" t="s">
        <v>3</v>
      </c>
      <c r="H722" s="3">
        <f>H1190</f>
        <v>0</v>
      </c>
      <c r="I722" s="22"/>
      <c r="J722" s="27"/>
      <c r="K722" s="22"/>
    </row>
    <row r="723" spans="1:11" s="4" customFormat="1">
      <c r="A723" s="20"/>
      <c r="B723" s="21"/>
      <c r="C723" s="5" t="s">
        <v>4</v>
      </c>
      <c r="D723" s="3">
        <f>D1191</f>
        <v>0</v>
      </c>
      <c r="E723" s="5" t="s">
        <v>4</v>
      </c>
      <c r="F723" s="3">
        <f>F1191</f>
        <v>0</v>
      </c>
      <c r="G723" s="5" t="s">
        <v>4</v>
      </c>
      <c r="H723" s="3">
        <f>H1191</f>
        <v>0</v>
      </c>
      <c r="I723" s="22"/>
      <c r="J723" s="27"/>
      <c r="K723" s="22"/>
    </row>
    <row r="724" spans="1:11" s="4" customFormat="1">
      <c r="A724" s="20"/>
      <c r="B724" s="21"/>
      <c r="C724" s="5" t="s">
        <v>5</v>
      </c>
      <c r="D724" s="3">
        <f>190354/1000</f>
        <v>190.35</v>
      </c>
      <c r="E724" s="5" t="s">
        <v>5</v>
      </c>
      <c r="F724" s="3">
        <v>0</v>
      </c>
      <c r="G724" s="5" t="s">
        <v>5</v>
      </c>
      <c r="H724" s="3">
        <v>0</v>
      </c>
      <c r="I724" s="22"/>
      <c r="J724" s="27"/>
      <c r="K724" s="22"/>
    </row>
    <row r="725" spans="1:11" s="4" customFormat="1">
      <c r="A725" s="20"/>
      <c r="B725" s="21"/>
      <c r="C725" s="5" t="s">
        <v>6</v>
      </c>
      <c r="D725" s="3">
        <v>0</v>
      </c>
      <c r="E725" s="5" t="s">
        <v>6</v>
      </c>
      <c r="F725" s="3">
        <v>0</v>
      </c>
      <c r="G725" s="5" t="s">
        <v>6</v>
      </c>
      <c r="H725" s="3">
        <v>0</v>
      </c>
      <c r="I725" s="22"/>
      <c r="J725" s="27"/>
      <c r="K725" s="22"/>
    </row>
    <row r="726" spans="1:11" s="4" customFormat="1" ht="15" customHeight="1">
      <c r="A726" s="20" t="s">
        <v>496</v>
      </c>
      <c r="B726" s="21" t="s">
        <v>484</v>
      </c>
      <c r="C726" s="2" t="s">
        <v>15</v>
      </c>
      <c r="D726" s="3">
        <f>D728+D729+D730+D731</f>
        <v>211.33</v>
      </c>
      <c r="E726" s="2" t="s">
        <v>15</v>
      </c>
      <c r="F726" s="3">
        <f>F728+F729+F730+F731</f>
        <v>0</v>
      </c>
      <c r="G726" s="2" t="s">
        <v>15</v>
      </c>
      <c r="H726" s="3">
        <f>H728+H729+H730+H731</f>
        <v>0</v>
      </c>
      <c r="I726" s="22" t="s">
        <v>356</v>
      </c>
      <c r="J726" s="27"/>
      <c r="K726" s="22" t="s">
        <v>75</v>
      </c>
    </row>
    <row r="727" spans="1:11" s="4" customFormat="1">
      <c r="A727" s="20"/>
      <c r="B727" s="21"/>
      <c r="C727" s="2" t="s">
        <v>8</v>
      </c>
      <c r="D727" s="3"/>
      <c r="E727" s="2" t="s">
        <v>8</v>
      </c>
      <c r="F727" s="3"/>
      <c r="G727" s="2" t="s">
        <v>8</v>
      </c>
      <c r="H727" s="3"/>
      <c r="I727" s="22"/>
      <c r="J727" s="27"/>
      <c r="K727" s="22"/>
    </row>
    <row r="728" spans="1:11" s="4" customFormat="1">
      <c r="A728" s="20"/>
      <c r="B728" s="21"/>
      <c r="C728" s="5" t="s">
        <v>3</v>
      </c>
      <c r="D728" s="3">
        <f>D1196</f>
        <v>0</v>
      </c>
      <c r="E728" s="5" t="s">
        <v>3</v>
      </c>
      <c r="F728" s="3">
        <f>F1196</f>
        <v>0</v>
      </c>
      <c r="G728" s="5" t="s">
        <v>3</v>
      </c>
      <c r="H728" s="3">
        <f>H1196</f>
        <v>0</v>
      </c>
      <c r="I728" s="22"/>
      <c r="J728" s="27"/>
      <c r="K728" s="22"/>
    </row>
    <row r="729" spans="1:11" s="4" customFormat="1">
      <c r="A729" s="20"/>
      <c r="B729" s="21"/>
      <c r="C729" s="5" t="s">
        <v>4</v>
      </c>
      <c r="D729" s="3">
        <f>D1197</f>
        <v>0</v>
      </c>
      <c r="E729" s="5" t="s">
        <v>4</v>
      </c>
      <c r="F729" s="3">
        <f>F1197</f>
        <v>0</v>
      </c>
      <c r="G729" s="5" t="s">
        <v>4</v>
      </c>
      <c r="H729" s="3">
        <f>H1197</f>
        <v>0</v>
      </c>
      <c r="I729" s="22"/>
      <c r="J729" s="27"/>
      <c r="K729" s="22"/>
    </row>
    <row r="730" spans="1:11" s="4" customFormat="1">
      <c r="A730" s="20"/>
      <c r="B730" s="21"/>
      <c r="C730" s="5" t="s">
        <v>5</v>
      </c>
      <c r="D730" s="3">
        <f>211334/1000</f>
        <v>211.33</v>
      </c>
      <c r="E730" s="5" t="s">
        <v>5</v>
      </c>
      <c r="F730" s="3">
        <v>0</v>
      </c>
      <c r="G730" s="5" t="s">
        <v>5</v>
      </c>
      <c r="H730" s="3">
        <v>0</v>
      </c>
      <c r="I730" s="22"/>
      <c r="J730" s="27"/>
      <c r="K730" s="22"/>
    </row>
    <row r="731" spans="1:11" s="4" customFormat="1">
      <c r="A731" s="20"/>
      <c r="B731" s="21"/>
      <c r="C731" s="5" t="s">
        <v>6</v>
      </c>
      <c r="D731" s="3">
        <v>0</v>
      </c>
      <c r="E731" s="5" t="s">
        <v>6</v>
      </c>
      <c r="F731" s="3">
        <v>0</v>
      </c>
      <c r="G731" s="5" t="s">
        <v>6</v>
      </c>
      <c r="H731" s="3">
        <v>0</v>
      </c>
      <c r="I731" s="22"/>
      <c r="J731" s="27"/>
      <c r="K731" s="22"/>
    </row>
    <row r="732" spans="1:11" s="4" customFormat="1" ht="15" customHeight="1">
      <c r="A732" s="20" t="s">
        <v>497</v>
      </c>
      <c r="B732" s="21" t="s">
        <v>485</v>
      </c>
      <c r="C732" s="2" t="s">
        <v>15</v>
      </c>
      <c r="D732" s="3">
        <f>D734+D735+D736+D737</f>
        <v>143.57</v>
      </c>
      <c r="E732" s="2" t="s">
        <v>15</v>
      </c>
      <c r="F732" s="3">
        <f>F734+F735+F736+F737</f>
        <v>0</v>
      </c>
      <c r="G732" s="2" t="s">
        <v>15</v>
      </c>
      <c r="H732" s="3">
        <f>H734+H735+H736+H737</f>
        <v>0</v>
      </c>
      <c r="I732" s="22" t="s">
        <v>356</v>
      </c>
      <c r="J732" s="27"/>
      <c r="K732" s="22" t="s">
        <v>75</v>
      </c>
    </row>
    <row r="733" spans="1:11" s="4" customFormat="1">
      <c r="A733" s="20"/>
      <c r="B733" s="21"/>
      <c r="C733" s="2" t="s">
        <v>8</v>
      </c>
      <c r="D733" s="3"/>
      <c r="E733" s="2" t="s">
        <v>8</v>
      </c>
      <c r="F733" s="3"/>
      <c r="G733" s="2" t="s">
        <v>8</v>
      </c>
      <c r="H733" s="3"/>
      <c r="I733" s="22"/>
      <c r="J733" s="27"/>
      <c r="K733" s="22"/>
    </row>
    <row r="734" spans="1:11" s="4" customFormat="1">
      <c r="A734" s="20"/>
      <c r="B734" s="21"/>
      <c r="C734" s="5" t="s">
        <v>3</v>
      </c>
      <c r="D734" s="3">
        <f>D1202</f>
        <v>0</v>
      </c>
      <c r="E734" s="5" t="s">
        <v>3</v>
      </c>
      <c r="F734" s="3">
        <f>F1202</f>
        <v>0</v>
      </c>
      <c r="G734" s="5" t="s">
        <v>3</v>
      </c>
      <c r="H734" s="3">
        <f>H1202</f>
        <v>0</v>
      </c>
      <c r="I734" s="22"/>
      <c r="J734" s="27"/>
      <c r="K734" s="22"/>
    </row>
    <row r="735" spans="1:11" s="4" customFormat="1">
      <c r="A735" s="20"/>
      <c r="B735" s="21"/>
      <c r="C735" s="5" t="s">
        <v>4</v>
      </c>
      <c r="D735" s="3">
        <f>D1203</f>
        <v>0</v>
      </c>
      <c r="E735" s="5" t="s">
        <v>4</v>
      </c>
      <c r="F735" s="3">
        <f>F1203</f>
        <v>0</v>
      </c>
      <c r="G735" s="5" t="s">
        <v>4</v>
      </c>
      <c r="H735" s="3">
        <f>H1203</f>
        <v>0</v>
      </c>
      <c r="I735" s="22"/>
      <c r="J735" s="27"/>
      <c r="K735" s="22"/>
    </row>
    <row r="736" spans="1:11" s="4" customFormat="1">
      <c r="A736" s="20"/>
      <c r="B736" s="21"/>
      <c r="C736" s="5" t="s">
        <v>5</v>
      </c>
      <c r="D736" s="3">
        <f>143572.4/1000</f>
        <v>143.57</v>
      </c>
      <c r="E736" s="5" t="s">
        <v>5</v>
      </c>
      <c r="F736" s="3">
        <v>0</v>
      </c>
      <c r="G736" s="5" t="s">
        <v>5</v>
      </c>
      <c r="H736" s="3">
        <v>0</v>
      </c>
      <c r="I736" s="22"/>
      <c r="J736" s="27"/>
      <c r="K736" s="22"/>
    </row>
    <row r="737" spans="1:11" s="4" customFormat="1">
      <c r="A737" s="20"/>
      <c r="B737" s="21"/>
      <c r="C737" s="5" t="s">
        <v>6</v>
      </c>
      <c r="D737" s="3">
        <v>0</v>
      </c>
      <c r="E737" s="5" t="s">
        <v>6</v>
      </c>
      <c r="F737" s="3">
        <v>0</v>
      </c>
      <c r="G737" s="5" t="s">
        <v>6</v>
      </c>
      <c r="H737" s="3">
        <v>0</v>
      </c>
      <c r="I737" s="22"/>
      <c r="J737" s="27"/>
      <c r="K737" s="22"/>
    </row>
    <row r="738" spans="1:11" s="4" customFormat="1" ht="15" customHeight="1">
      <c r="A738" s="20" t="s">
        <v>498</v>
      </c>
      <c r="B738" s="21" t="s">
        <v>486</v>
      </c>
      <c r="C738" s="2" t="s">
        <v>15</v>
      </c>
      <c r="D738" s="3">
        <f>D740+D741+D742+D743</f>
        <v>25</v>
      </c>
      <c r="E738" s="2" t="s">
        <v>15</v>
      </c>
      <c r="F738" s="3">
        <f>F740+F741+F742+F743</f>
        <v>0</v>
      </c>
      <c r="G738" s="2" t="s">
        <v>15</v>
      </c>
      <c r="H738" s="3">
        <f>H740+H741+H742+H743</f>
        <v>0</v>
      </c>
      <c r="I738" s="22" t="s">
        <v>356</v>
      </c>
      <c r="J738" s="27"/>
      <c r="K738" s="22" t="s">
        <v>75</v>
      </c>
    </row>
    <row r="739" spans="1:11" s="4" customFormat="1">
      <c r="A739" s="20"/>
      <c r="B739" s="21"/>
      <c r="C739" s="2" t="s">
        <v>8</v>
      </c>
      <c r="D739" s="3"/>
      <c r="E739" s="2" t="s">
        <v>8</v>
      </c>
      <c r="F739" s="3"/>
      <c r="G739" s="2" t="s">
        <v>8</v>
      </c>
      <c r="H739" s="3"/>
      <c r="I739" s="22"/>
      <c r="J739" s="27"/>
      <c r="K739" s="22"/>
    </row>
    <row r="740" spans="1:11" s="4" customFormat="1">
      <c r="A740" s="20"/>
      <c r="B740" s="21"/>
      <c r="C740" s="5" t="s">
        <v>3</v>
      </c>
      <c r="D740" s="3">
        <f>D1202</f>
        <v>0</v>
      </c>
      <c r="E740" s="5" t="s">
        <v>3</v>
      </c>
      <c r="F740" s="3">
        <f>F1202</f>
        <v>0</v>
      </c>
      <c r="G740" s="5" t="s">
        <v>3</v>
      </c>
      <c r="H740" s="3">
        <f>H1202</f>
        <v>0</v>
      </c>
      <c r="I740" s="22"/>
      <c r="J740" s="27"/>
      <c r="K740" s="22"/>
    </row>
    <row r="741" spans="1:11" s="4" customFormat="1">
      <c r="A741" s="20"/>
      <c r="B741" s="21"/>
      <c r="C741" s="5" t="s">
        <v>4</v>
      </c>
      <c r="D741" s="3">
        <f>D1203</f>
        <v>0</v>
      </c>
      <c r="E741" s="5" t="s">
        <v>4</v>
      </c>
      <c r="F741" s="3">
        <f>F1203</f>
        <v>0</v>
      </c>
      <c r="G741" s="5" t="s">
        <v>4</v>
      </c>
      <c r="H741" s="3">
        <f>H1203</f>
        <v>0</v>
      </c>
      <c r="I741" s="22"/>
      <c r="J741" s="27"/>
      <c r="K741" s="22"/>
    </row>
    <row r="742" spans="1:11" s="4" customFormat="1">
      <c r="A742" s="20"/>
      <c r="B742" s="21"/>
      <c r="C742" s="5" t="s">
        <v>5</v>
      </c>
      <c r="D742" s="3">
        <f>25000/1000</f>
        <v>25</v>
      </c>
      <c r="E742" s="5" t="s">
        <v>5</v>
      </c>
      <c r="F742" s="3">
        <v>0</v>
      </c>
      <c r="G742" s="5" t="s">
        <v>5</v>
      </c>
      <c r="H742" s="3">
        <v>0</v>
      </c>
      <c r="I742" s="22"/>
      <c r="J742" s="27"/>
      <c r="K742" s="22"/>
    </row>
    <row r="743" spans="1:11" s="4" customFormat="1">
      <c r="A743" s="20"/>
      <c r="B743" s="21"/>
      <c r="C743" s="5" t="s">
        <v>6</v>
      </c>
      <c r="D743" s="3">
        <v>0</v>
      </c>
      <c r="E743" s="5" t="s">
        <v>6</v>
      </c>
      <c r="F743" s="3">
        <v>0</v>
      </c>
      <c r="G743" s="5" t="s">
        <v>6</v>
      </c>
      <c r="H743" s="3">
        <v>0</v>
      </c>
      <c r="I743" s="22"/>
      <c r="J743" s="27"/>
      <c r="K743" s="22"/>
    </row>
    <row r="744" spans="1:11" s="4" customFormat="1" ht="15" customHeight="1">
      <c r="A744" s="20" t="s">
        <v>499</v>
      </c>
      <c r="B744" s="21" t="s">
        <v>487</v>
      </c>
      <c r="C744" s="2" t="s">
        <v>15</v>
      </c>
      <c r="D744" s="3">
        <f>D746+D747+D748+D749</f>
        <v>136.32</v>
      </c>
      <c r="E744" s="2" t="s">
        <v>15</v>
      </c>
      <c r="F744" s="3">
        <f>F746+F747+F748+F749</f>
        <v>0</v>
      </c>
      <c r="G744" s="2" t="s">
        <v>15</v>
      </c>
      <c r="H744" s="3">
        <f>H746+H747+H748+H749</f>
        <v>0</v>
      </c>
      <c r="I744" s="22" t="s">
        <v>356</v>
      </c>
      <c r="J744" s="27"/>
      <c r="K744" s="22" t="s">
        <v>75</v>
      </c>
    </row>
    <row r="745" spans="1:11" s="4" customFormat="1">
      <c r="A745" s="20"/>
      <c r="B745" s="21"/>
      <c r="C745" s="2" t="s">
        <v>8</v>
      </c>
      <c r="D745" s="3"/>
      <c r="E745" s="2" t="s">
        <v>8</v>
      </c>
      <c r="F745" s="3"/>
      <c r="G745" s="2" t="s">
        <v>8</v>
      </c>
      <c r="H745" s="3"/>
      <c r="I745" s="22"/>
      <c r="J745" s="27"/>
      <c r="K745" s="22"/>
    </row>
    <row r="746" spans="1:11" s="4" customFormat="1">
      <c r="A746" s="20"/>
      <c r="B746" s="21"/>
      <c r="C746" s="5" t="s">
        <v>3</v>
      </c>
      <c r="D746" s="3">
        <f>D1208</f>
        <v>0</v>
      </c>
      <c r="E746" s="5" t="s">
        <v>3</v>
      </c>
      <c r="F746" s="3">
        <f>F1208</f>
        <v>0</v>
      </c>
      <c r="G746" s="5" t="s">
        <v>3</v>
      </c>
      <c r="H746" s="3">
        <f>H1208</f>
        <v>0</v>
      </c>
      <c r="I746" s="22"/>
      <c r="J746" s="27"/>
      <c r="K746" s="22"/>
    </row>
    <row r="747" spans="1:11" s="4" customFormat="1">
      <c r="A747" s="20"/>
      <c r="B747" s="21"/>
      <c r="C747" s="5" t="s">
        <v>4</v>
      </c>
      <c r="D747" s="3">
        <f>D1209</f>
        <v>0</v>
      </c>
      <c r="E747" s="5" t="s">
        <v>4</v>
      </c>
      <c r="F747" s="3">
        <f>F1209</f>
        <v>0</v>
      </c>
      <c r="G747" s="5" t="s">
        <v>4</v>
      </c>
      <c r="H747" s="3">
        <f>H1209</f>
        <v>0</v>
      </c>
      <c r="I747" s="22"/>
      <c r="J747" s="27"/>
      <c r="K747" s="22"/>
    </row>
    <row r="748" spans="1:11" s="4" customFormat="1">
      <c r="A748" s="20"/>
      <c r="B748" s="21"/>
      <c r="C748" s="5" t="s">
        <v>5</v>
      </c>
      <c r="D748" s="3">
        <f>136320.37/1000</f>
        <v>136.32</v>
      </c>
      <c r="E748" s="5" t="s">
        <v>5</v>
      </c>
      <c r="F748" s="3">
        <v>0</v>
      </c>
      <c r="G748" s="5" t="s">
        <v>5</v>
      </c>
      <c r="H748" s="3">
        <v>0</v>
      </c>
      <c r="I748" s="22"/>
      <c r="J748" s="27"/>
      <c r="K748" s="22"/>
    </row>
    <row r="749" spans="1:11" s="4" customFormat="1">
      <c r="A749" s="20"/>
      <c r="B749" s="21"/>
      <c r="C749" s="5" t="s">
        <v>6</v>
      </c>
      <c r="D749" s="3">
        <v>0</v>
      </c>
      <c r="E749" s="5" t="s">
        <v>6</v>
      </c>
      <c r="F749" s="3">
        <v>0</v>
      </c>
      <c r="G749" s="5" t="s">
        <v>6</v>
      </c>
      <c r="H749" s="3">
        <v>0</v>
      </c>
      <c r="I749" s="22"/>
      <c r="J749" s="27"/>
      <c r="K749" s="22"/>
    </row>
    <row r="750" spans="1:11" s="4" customFormat="1" ht="15" customHeight="1">
      <c r="A750" s="20" t="s">
        <v>500</v>
      </c>
      <c r="B750" s="21" t="s">
        <v>488</v>
      </c>
      <c r="C750" s="2" t="s">
        <v>15</v>
      </c>
      <c r="D750" s="3">
        <f>D752+D753+D754+D755</f>
        <v>72.72</v>
      </c>
      <c r="E750" s="2" t="s">
        <v>15</v>
      </c>
      <c r="F750" s="3">
        <f>F752+F753+F754+F755</f>
        <v>0</v>
      </c>
      <c r="G750" s="2" t="s">
        <v>15</v>
      </c>
      <c r="H750" s="3">
        <f>H752+H753+H754+H755</f>
        <v>0</v>
      </c>
      <c r="I750" s="22" t="s">
        <v>356</v>
      </c>
      <c r="J750" s="27"/>
      <c r="K750" s="22" t="s">
        <v>75</v>
      </c>
    </row>
    <row r="751" spans="1:11" s="4" customFormat="1">
      <c r="A751" s="20"/>
      <c r="B751" s="21"/>
      <c r="C751" s="2" t="s">
        <v>8</v>
      </c>
      <c r="D751" s="3"/>
      <c r="E751" s="2" t="s">
        <v>8</v>
      </c>
      <c r="F751" s="3"/>
      <c r="G751" s="2" t="s">
        <v>8</v>
      </c>
      <c r="H751" s="3"/>
      <c r="I751" s="22"/>
      <c r="J751" s="27"/>
      <c r="K751" s="22"/>
    </row>
    <row r="752" spans="1:11" s="4" customFormat="1">
      <c r="A752" s="20"/>
      <c r="B752" s="21"/>
      <c r="C752" s="5" t="s">
        <v>3</v>
      </c>
      <c r="D752" s="3">
        <f>D1208</f>
        <v>0</v>
      </c>
      <c r="E752" s="5" t="s">
        <v>3</v>
      </c>
      <c r="F752" s="3">
        <f>F1208</f>
        <v>0</v>
      </c>
      <c r="G752" s="5" t="s">
        <v>3</v>
      </c>
      <c r="H752" s="3">
        <f>H1208</f>
        <v>0</v>
      </c>
      <c r="I752" s="22"/>
      <c r="J752" s="27"/>
      <c r="K752" s="22"/>
    </row>
    <row r="753" spans="1:11" s="4" customFormat="1">
      <c r="A753" s="20"/>
      <c r="B753" s="21"/>
      <c r="C753" s="5" t="s">
        <v>4</v>
      </c>
      <c r="D753" s="3">
        <f>D1209</f>
        <v>0</v>
      </c>
      <c r="E753" s="5" t="s">
        <v>4</v>
      </c>
      <c r="F753" s="3">
        <f>F1209</f>
        <v>0</v>
      </c>
      <c r="G753" s="5" t="s">
        <v>4</v>
      </c>
      <c r="H753" s="3">
        <f>H1209</f>
        <v>0</v>
      </c>
      <c r="I753" s="22"/>
      <c r="J753" s="27"/>
      <c r="K753" s="22"/>
    </row>
    <row r="754" spans="1:11" s="4" customFormat="1">
      <c r="A754" s="20"/>
      <c r="B754" s="21"/>
      <c r="C754" s="5" t="s">
        <v>5</v>
      </c>
      <c r="D754" s="3">
        <f>72723.88/1000</f>
        <v>72.72</v>
      </c>
      <c r="E754" s="5" t="s">
        <v>5</v>
      </c>
      <c r="F754" s="3">
        <v>0</v>
      </c>
      <c r="G754" s="5" t="s">
        <v>5</v>
      </c>
      <c r="H754" s="3">
        <v>0</v>
      </c>
      <c r="I754" s="22"/>
      <c r="J754" s="27"/>
      <c r="K754" s="22"/>
    </row>
    <row r="755" spans="1:11" s="4" customFormat="1">
      <c r="A755" s="20"/>
      <c r="B755" s="21"/>
      <c r="C755" s="5" t="s">
        <v>6</v>
      </c>
      <c r="D755" s="3">
        <v>0</v>
      </c>
      <c r="E755" s="5" t="s">
        <v>6</v>
      </c>
      <c r="F755" s="3">
        <v>0</v>
      </c>
      <c r="G755" s="5" t="s">
        <v>6</v>
      </c>
      <c r="H755" s="3">
        <v>0</v>
      </c>
      <c r="I755" s="22"/>
      <c r="J755" s="27"/>
      <c r="K755" s="22"/>
    </row>
    <row r="756" spans="1:11" s="4" customFormat="1" ht="15" customHeight="1">
      <c r="A756" s="20" t="s">
        <v>501</v>
      </c>
      <c r="B756" s="21" t="s">
        <v>489</v>
      </c>
      <c r="C756" s="2" t="s">
        <v>15</v>
      </c>
      <c r="D756" s="3">
        <f>D758+D759+D760+D761</f>
        <v>48.05</v>
      </c>
      <c r="E756" s="2" t="s">
        <v>15</v>
      </c>
      <c r="F756" s="3">
        <f>F758+F759+F760+F761</f>
        <v>0</v>
      </c>
      <c r="G756" s="2" t="s">
        <v>15</v>
      </c>
      <c r="H756" s="3">
        <f>H758+H759+H760+H761</f>
        <v>0</v>
      </c>
      <c r="I756" s="22" t="s">
        <v>356</v>
      </c>
      <c r="J756" s="27"/>
      <c r="K756" s="22" t="s">
        <v>75</v>
      </c>
    </row>
    <row r="757" spans="1:11" s="4" customFormat="1">
      <c r="A757" s="20"/>
      <c r="B757" s="21"/>
      <c r="C757" s="2" t="s">
        <v>8</v>
      </c>
      <c r="D757" s="3"/>
      <c r="E757" s="2" t="s">
        <v>8</v>
      </c>
      <c r="F757" s="3"/>
      <c r="G757" s="2" t="s">
        <v>8</v>
      </c>
      <c r="H757" s="3"/>
      <c r="I757" s="22"/>
      <c r="J757" s="27"/>
      <c r="K757" s="22"/>
    </row>
    <row r="758" spans="1:11" s="4" customFormat="1">
      <c r="A758" s="20"/>
      <c r="B758" s="21"/>
      <c r="C758" s="5" t="s">
        <v>3</v>
      </c>
      <c r="D758" s="3">
        <f>D1214</f>
        <v>0</v>
      </c>
      <c r="E758" s="5" t="s">
        <v>3</v>
      </c>
      <c r="F758" s="3">
        <f>F1214</f>
        <v>0</v>
      </c>
      <c r="G758" s="5" t="s">
        <v>3</v>
      </c>
      <c r="H758" s="3">
        <f>H1214</f>
        <v>0</v>
      </c>
      <c r="I758" s="22"/>
      <c r="J758" s="27"/>
      <c r="K758" s="22"/>
    </row>
    <row r="759" spans="1:11" s="4" customFormat="1">
      <c r="A759" s="20"/>
      <c r="B759" s="21"/>
      <c r="C759" s="5" t="s">
        <v>4</v>
      </c>
      <c r="D759" s="3">
        <f>D1215</f>
        <v>0</v>
      </c>
      <c r="E759" s="5" t="s">
        <v>4</v>
      </c>
      <c r="F759" s="3">
        <f>F1215</f>
        <v>0</v>
      </c>
      <c r="G759" s="5" t="s">
        <v>4</v>
      </c>
      <c r="H759" s="3">
        <f>H1215</f>
        <v>0</v>
      </c>
      <c r="I759" s="22"/>
      <c r="J759" s="27"/>
      <c r="K759" s="22"/>
    </row>
    <row r="760" spans="1:11" s="4" customFormat="1">
      <c r="A760" s="20"/>
      <c r="B760" s="21"/>
      <c r="C760" s="5" t="s">
        <v>5</v>
      </c>
      <c r="D760" s="3">
        <f>48050.15/1000</f>
        <v>48.05</v>
      </c>
      <c r="E760" s="5" t="s">
        <v>5</v>
      </c>
      <c r="F760" s="3">
        <v>0</v>
      </c>
      <c r="G760" s="5" t="s">
        <v>5</v>
      </c>
      <c r="H760" s="3">
        <v>0</v>
      </c>
      <c r="I760" s="22"/>
      <c r="J760" s="27"/>
      <c r="K760" s="22"/>
    </row>
    <row r="761" spans="1:11" s="4" customFormat="1">
      <c r="A761" s="20"/>
      <c r="B761" s="21"/>
      <c r="C761" s="5" t="s">
        <v>6</v>
      </c>
      <c r="D761" s="3">
        <v>0</v>
      </c>
      <c r="E761" s="5" t="s">
        <v>6</v>
      </c>
      <c r="F761" s="3">
        <v>0</v>
      </c>
      <c r="G761" s="5" t="s">
        <v>6</v>
      </c>
      <c r="H761" s="3">
        <v>0</v>
      </c>
      <c r="I761" s="22"/>
      <c r="J761" s="27"/>
      <c r="K761" s="22"/>
    </row>
    <row r="762" spans="1:11" s="4" customFormat="1" ht="15" customHeight="1">
      <c r="A762" s="20" t="s">
        <v>502</v>
      </c>
      <c r="B762" s="21" t="s">
        <v>490</v>
      </c>
      <c r="C762" s="2" t="s">
        <v>15</v>
      </c>
      <c r="D762" s="3">
        <f>D764+D765+D766+D767</f>
        <v>49</v>
      </c>
      <c r="E762" s="2" t="s">
        <v>15</v>
      </c>
      <c r="F762" s="3">
        <f>F764+F765+F766+F767</f>
        <v>0</v>
      </c>
      <c r="G762" s="2" t="s">
        <v>15</v>
      </c>
      <c r="H762" s="3">
        <f>H764+H765+H766+H767</f>
        <v>0</v>
      </c>
      <c r="I762" s="22" t="s">
        <v>356</v>
      </c>
      <c r="J762" s="27"/>
      <c r="K762" s="22" t="s">
        <v>75</v>
      </c>
    </row>
    <row r="763" spans="1:11" s="4" customFormat="1">
      <c r="A763" s="20"/>
      <c r="B763" s="21"/>
      <c r="C763" s="2" t="s">
        <v>8</v>
      </c>
      <c r="D763" s="3"/>
      <c r="E763" s="2" t="s">
        <v>8</v>
      </c>
      <c r="F763" s="3"/>
      <c r="G763" s="2" t="s">
        <v>8</v>
      </c>
      <c r="H763" s="3"/>
      <c r="I763" s="22"/>
      <c r="J763" s="27"/>
      <c r="K763" s="22"/>
    </row>
    <row r="764" spans="1:11" s="4" customFormat="1">
      <c r="A764" s="20"/>
      <c r="B764" s="21"/>
      <c r="C764" s="5" t="s">
        <v>3</v>
      </c>
      <c r="D764" s="3">
        <f>D1220</f>
        <v>0</v>
      </c>
      <c r="E764" s="5" t="s">
        <v>3</v>
      </c>
      <c r="F764" s="3">
        <f>F1220</f>
        <v>0</v>
      </c>
      <c r="G764" s="5" t="s">
        <v>3</v>
      </c>
      <c r="H764" s="3">
        <f>H1220</f>
        <v>0</v>
      </c>
      <c r="I764" s="22"/>
      <c r="J764" s="27"/>
      <c r="K764" s="22"/>
    </row>
    <row r="765" spans="1:11" s="4" customFormat="1">
      <c r="A765" s="20"/>
      <c r="B765" s="21"/>
      <c r="C765" s="5" t="s">
        <v>4</v>
      </c>
      <c r="D765" s="3">
        <f>D1221</f>
        <v>0</v>
      </c>
      <c r="E765" s="5" t="s">
        <v>4</v>
      </c>
      <c r="F765" s="3">
        <f>F1221</f>
        <v>0</v>
      </c>
      <c r="G765" s="5" t="s">
        <v>4</v>
      </c>
      <c r="H765" s="3">
        <f>H1221</f>
        <v>0</v>
      </c>
      <c r="I765" s="22"/>
      <c r="J765" s="27"/>
      <c r="K765" s="22"/>
    </row>
    <row r="766" spans="1:11" s="4" customFormat="1">
      <c r="A766" s="20"/>
      <c r="B766" s="21"/>
      <c r="C766" s="5" t="s">
        <v>5</v>
      </c>
      <c r="D766" s="3">
        <f>49000/1000</f>
        <v>49</v>
      </c>
      <c r="E766" s="5" t="s">
        <v>5</v>
      </c>
      <c r="F766" s="3">
        <v>0</v>
      </c>
      <c r="G766" s="5" t="s">
        <v>5</v>
      </c>
      <c r="H766" s="3">
        <v>0</v>
      </c>
      <c r="I766" s="22"/>
      <c r="J766" s="27"/>
      <c r="K766" s="22"/>
    </row>
    <row r="767" spans="1:11" s="4" customFormat="1">
      <c r="A767" s="20"/>
      <c r="B767" s="21"/>
      <c r="C767" s="5" t="s">
        <v>6</v>
      </c>
      <c r="D767" s="3">
        <v>0</v>
      </c>
      <c r="E767" s="5" t="s">
        <v>6</v>
      </c>
      <c r="F767" s="3">
        <v>0</v>
      </c>
      <c r="G767" s="5" t="s">
        <v>6</v>
      </c>
      <c r="H767" s="3">
        <v>0</v>
      </c>
      <c r="I767" s="22"/>
      <c r="J767" s="27"/>
      <c r="K767" s="22"/>
    </row>
    <row r="768" spans="1:11" s="4" customFormat="1" ht="15" customHeight="1">
      <c r="A768" s="20" t="s">
        <v>503</v>
      </c>
      <c r="B768" s="21" t="s">
        <v>397</v>
      </c>
      <c r="C768" s="2" t="s">
        <v>15</v>
      </c>
      <c r="D768" s="3">
        <f>D770+D771+D772+D773</f>
        <v>170</v>
      </c>
      <c r="E768" s="2" t="s">
        <v>15</v>
      </c>
      <c r="F768" s="3">
        <f>F770+F771+F772+F773</f>
        <v>0</v>
      </c>
      <c r="G768" s="2" t="s">
        <v>15</v>
      </c>
      <c r="H768" s="3">
        <f>H770+H771+H772+H773</f>
        <v>0</v>
      </c>
      <c r="I768" s="22" t="s">
        <v>356</v>
      </c>
      <c r="J768" s="27"/>
      <c r="K768" s="22" t="s">
        <v>75</v>
      </c>
    </row>
    <row r="769" spans="1:11" s="4" customFormat="1">
      <c r="A769" s="20"/>
      <c r="B769" s="21"/>
      <c r="C769" s="2" t="s">
        <v>8</v>
      </c>
      <c r="D769" s="3"/>
      <c r="E769" s="2" t="s">
        <v>8</v>
      </c>
      <c r="F769" s="3"/>
      <c r="G769" s="2" t="s">
        <v>8</v>
      </c>
      <c r="H769" s="3"/>
      <c r="I769" s="22"/>
      <c r="J769" s="27"/>
      <c r="K769" s="22"/>
    </row>
    <row r="770" spans="1:11" s="4" customFormat="1">
      <c r="A770" s="20"/>
      <c r="B770" s="21"/>
      <c r="C770" s="5" t="s">
        <v>3</v>
      </c>
      <c r="D770" s="3">
        <f>D1196</f>
        <v>0</v>
      </c>
      <c r="E770" s="5" t="s">
        <v>3</v>
      </c>
      <c r="F770" s="3">
        <f>F1196</f>
        <v>0</v>
      </c>
      <c r="G770" s="5" t="s">
        <v>3</v>
      </c>
      <c r="H770" s="3">
        <f>H1196</f>
        <v>0</v>
      </c>
      <c r="I770" s="22"/>
      <c r="J770" s="27"/>
      <c r="K770" s="22"/>
    </row>
    <row r="771" spans="1:11" s="4" customFormat="1">
      <c r="A771" s="20"/>
      <c r="B771" s="21"/>
      <c r="C771" s="5" t="s">
        <v>4</v>
      </c>
      <c r="D771" s="3">
        <f>D1197</f>
        <v>0</v>
      </c>
      <c r="E771" s="5" t="s">
        <v>4</v>
      </c>
      <c r="F771" s="3">
        <f>F1197</f>
        <v>0</v>
      </c>
      <c r="G771" s="5" t="s">
        <v>4</v>
      </c>
      <c r="H771" s="3">
        <f>H1197</f>
        <v>0</v>
      </c>
      <c r="I771" s="22"/>
      <c r="J771" s="27"/>
      <c r="K771" s="22"/>
    </row>
    <row r="772" spans="1:11" s="4" customFormat="1">
      <c r="A772" s="20"/>
      <c r="B772" s="21"/>
      <c r="C772" s="5" t="s">
        <v>5</v>
      </c>
      <c r="D772" s="3">
        <f>170000/1000</f>
        <v>170</v>
      </c>
      <c r="E772" s="5" t="s">
        <v>5</v>
      </c>
      <c r="F772" s="3">
        <v>0</v>
      </c>
      <c r="G772" s="5" t="s">
        <v>5</v>
      </c>
      <c r="H772" s="3">
        <v>0</v>
      </c>
      <c r="I772" s="22"/>
      <c r="J772" s="27"/>
      <c r="K772" s="22"/>
    </row>
    <row r="773" spans="1:11" s="4" customFormat="1">
      <c r="A773" s="20"/>
      <c r="B773" s="21"/>
      <c r="C773" s="5" t="s">
        <v>6</v>
      </c>
      <c r="D773" s="3">
        <v>0</v>
      </c>
      <c r="E773" s="5" t="s">
        <v>6</v>
      </c>
      <c r="F773" s="3">
        <v>0</v>
      </c>
      <c r="G773" s="5" t="s">
        <v>6</v>
      </c>
      <c r="H773" s="3">
        <v>0</v>
      </c>
      <c r="I773" s="22"/>
      <c r="J773" s="27"/>
      <c r="K773" s="22"/>
    </row>
    <row r="774" spans="1:11" s="4" customFormat="1" ht="15" customHeight="1">
      <c r="A774" s="20" t="s">
        <v>504</v>
      </c>
      <c r="B774" s="21" t="s">
        <v>563</v>
      </c>
      <c r="C774" s="2" t="s">
        <v>15</v>
      </c>
      <c r="D774" s="3">
        <f>D776+D777+D778+D779</f>
        <v>760.11</v>
      </c>
      <c r="E774" s="2" t="s">
        <v>15</v>
      </c>
      <c r="F774" s="3">
        <f>F776+F777+F778+F779</f>
        <v>0</v>
      </c>
      <c r="G774" s="2" t="s">
        <v>15</v>
      </c>
      <c r="H774" s="3">
        <f>H776+H777+H778+H779</f>
        <v>0</v>
      </c>
      <c r="I774" s="22" t="s">
        <v>356</v>
      </c>
      <c r="J774" s="27"/>
      <c r="K774" s="22" t="s">
        <v>75</v>
      </c>
    </row>
    <row r="775" spans="1:11" s="4" customFormat="1">
      <c r="A775" s="20"/>
      <c r="B775" s="21"/>
      <c r="C775" s="2" t="s">
        <v>8</v>
      </c>
      <c r="D775" s="3"/>
      <c r="E775" s="2" t="s">
        <v>8</v>
      </c>
      <c r="F775" s="3"/>
      <c r="G775" s="2" t="s">
        <v>8</v>
      </c>
      <c r="H775" s="3"/>
      <c r="I775" s="22"/>
      <c r="J775" s="27"/>
      <c r="K775" s="22"/>
    </row>
    <row r="776" spans="1:11" s="4" customFormat="1">
      <c r="A776" s="20"/>
      <c r="B776" s="21"/>
      <c r="C776" s="5" t="s">
        <v>3</v>
      </c>
      <c r="D776" s="3">
        <f>D1196</f>
        <v>0</v>
      </c>
      <c r="E776" s="5" t="s">
        <v>3</v>
      </c>
      <c r="F776" s="3">
        <f>F1196</f>
        <v>0</v>
      </c>
      <c r="G776" s="5" t="s">
        <v>3</v>
      </c>
      <c r="H776" s="3">
        <f>H1196</f>
        <v>0</v>
      </c>
      <c r="I776" s="22"/>
      <c r="J776" s="27"/>
      <c r="K776" s="22"/>
    </row>
    <row r="777" spans="1:11" s="4" customFormat="1">
      <c r="A777" s="20"/>
      <c r="B777" s="21"/>
      <c r="C777" s="5" t="s">
        <v>4</v>
      </c>
      <c r="D777" s="3">
        <f>D1197</f>
        <v>0</v>
      </c>
      <c r="E777" s="5" t="s">
        <v>4</v>
      </c>
      <c r="F777" s="3">
        <f>F1197</f>
        <v>0</v>
      </c>
      <c r="G777" s="5" t="s">
        <v>4</v>
      </c>
      <c r="H777" s="3">
        <f>H1197</f>
        <v>0</v>
      </c>
      <c r="I777" s="22"/>
      <c r="J777" s="27"/>
      <c r="K777" s="22"/>
    </row>
    <row r="778" spans="1:11" s="4" customFormat="1">
      <c r="A778" s="20"/>
      <c r="B778" s="21"/>
      <c r="C778" s="5" t="s">
        <v>5</v>
      </c>
      <c r="D778" s="3">
        <f>760106.15/1000</f>
        <v>760.11</v>
      </c>
      <c r="E778" s="5" t="s">
        <v>5</v>
      </c>
      <c r="F778" s="3">
        <v>0</v>
      </c>
      <c r="G778" s="5" t="s">
        <v>5</v>
      </c>
      <c r="H778" s="3">
        <v>0</v>
      </c>
      <c r="I778" s="22"/>
      <c r="J778" s="27"/>
      <c r="K778" s="22"/>
    </row>
    <row r="779" spans="1:11" s="4" customFormat="1">
      <c r="A779" s="20"/>
      <c r="B779" s="21"/>
      <c r="C779" s="5" t="s">
        <v>6</v>
      </c>
      <c r="D779" s="3">
        <v>0</v>
      </c>
      <c r="E779" s="5" t="s">
        <v>6</v>
      </c>
      <c r="F779" s="3">
        <v>0</v>
      </c>
      <c r="G779" s="5" t="s">
        <v>6</v>
      </c>
      <c r="H779" s="3">
        <v>0</v>
      </c>
      <c r="I779" s="22"/>
      <c r="J779" s="27"/>
      <c r="K779" s="22"/>
    </row>
    <row r="780" spans="1:11" s="4" customFormat="1" ht="15" customHeight="1">
      <c r="A780" s="20" t="s">
        <v>505</v>
      </c>
      <c r="B780" s="21" t="s">
        <v>491</v>
      </c>
      <c r="C780" s="2" t="s">
        <v>15</v>
      </c>
      <c r="D780" s="3">
        <f>D782+D783+D784+D785</f>
        <v>457.07</v>
      </c>
      <c r="E780" s="2" t="s">
        <v>15</v>
      </c>
      <c r="F780" s="3">
        <f>F782+F783+F784+F785</f>
        <v>0</v>
      </c>
      <c r="G780" s="2" t="s">
        <v>15</v>
      </c>
      <c r="H780" s="3">
        <f>H782+H783+H784+H785</f>
        <v>0</v>
      </c>
      <c r="I780" s="22" t="s">
        <v>356</v>
      </c>
      <c r="J780" s="27"/>
      <c r="K780" s="22" t="s">
        <v>75</v>
      </c>
    </row>
    <row r="781" spans="1:11" s="4" customFormat="1">
      <c r="A781" s="20"/>
      <c r="B781" s="21"/>
      <c r="C781" s="2" t="s">
        <v>8</v>
      </c>
      <c r="D781" s="3"/>
      <c r="E781" s="2" t="s">
        <v>8</v>
      </c>
      <c r="F781" s="3"/>
      <c r="G781" s="2" t="s">
        <v>8</v>
      </c>
      <c r="H781" s="3"/>
      <c r="I781" s="22"/>
      <c r="J781" s="27"/>
      <c r="K781" s="22"/>
    </row>
    <row r="782" spans="1:11" s="4" customFormat="1">
      <c r="A782" s="20"/>
      <c r="B782" s="21"/>
      <c r="C782" s="5" t="s">
        <v>3</v>
      </c>
      <c r="D782" s="3">
        <f>D1202</f>
        <v>0</v>
      </c>
      <c r="E782" s="5" t="s">
        <v>3</v>
      </c>
      <c r="F782" s="3">
        <f>F1202</f>
        <v>0</v>
      </c>
      <c r="G782" s="5" t="s">
        <v>3</v>
      </c>
      <c r="H782" s="3">
        <f>H1202</f>
        <v>0</v>
      </c>
      <c r="I782" s="22"/>
      <c r="J782" s="27"/>
      <c r="K782" s="22"/>
    </row>
    <row r="783" spans="1:11" s="4" customFormat="1">
      <c r="A783" s="20"/>
      <c r="B783" s="21"/>
      <c r="C783" s="5" t="s">
        <v>4</v>
      </c>
      <c r="D783" s="3">
        <f>D1203</f>
        <v>0</v>
      </c>
      <c r="E783" s="5" t="s">
        <v>4</v>
      </c>
      <c r="F783" s="3">
        <f>F1203</f>
        <v>0</v>
      </c>
      <c r="G783" s="5" t="s">
        <v>4</v>
      </c>
      <c r="H783" s="3">
        <f>H1203</f>
        <v>0</v>
      </c>
      <c r="I783" s="22"/>
      <c r="J783" s="27"/>
      <c r="K783" s="22"/>
    </row>
    <row r="784" spans="1:11" s="4" customFormat="1">
      <c r="A784" s="20"/>
      <c r="B784" s="21"/>
      <c r="C784" s="5" t="s">
        <v>5</v>
      </c>
      <c r="D784" s="3">
        <f>457066.64/1000</f>
        <v>457.07</v>
      </c>
      <c r="E784" s="5" t="s">
        <v>5</v>
      </c>
      <c r="F784" s="3">
        <v>0</v>
      </c>
      <c r="G784" s="5" t="s">
        <v>5</v>
      </c>
      <c r="H784" s="3">
        <v>0</v>
      </c>
      <c r="I784" s="22"/>
      <c r="J784" s="27"/>
      <c r="K784" s="22"/>
    </row>
    <row r="785" spans="1:11" s="4" customFormat="1">
      <c r="A785" s="20"/>
      <c r="B785" s="21"/>
      <c r="C785" s="5" t="s">
        <v>6</v>
      </c>
      <c r="D785" s="3">
        <v>0</v>
      </c>
      <c r="E785" s="5" t="s">
        <v>6</v>
      </c>
      <c r="F785" s="3">
        <v>0</v>
      </c>
      <c r="G785" s="5" t="s">
        <v>6</v>
      </c>
      <c r="H785" s="3">
        <v>0</v>
      </c>
      <c r="I785" s="22"/>
      <c r="J785" s="27"/>
      <c r="K785" s="22"/>
    </row>
    <row r="786" spans="1:11" s="4" customFormat="1" ht="15" customHeight="1">
      <c r="A786" s="20" t="s">
        <v>506</v>
      </c>
      <c r="B786" s="21" t="s">
        <v>492</v>
      </c>
      <c r="C786" s="2" t="s">
        <v>15</v>
      </c>
      <c r="D786" s="3">
        <f>D788+D789+D790+D791</f>
        <v>25</v>
      </c>
      <c r="E786" s="2" t="s">
        <v>15</v>
      </c>
      <c r="F786" s="3">
        <f>F788+F789+F790+F791</f>
        <v>0</v>
      </c>
      <c r="G786" s="2" t="s">
        <v>15</v>
      </c>
      <c r="H786" s="3">
        <f>H788+H789+H790+H791</f>
        <v>0</v>
      </c>
      <c r="I786" s="22" t="s">
        <v>356</v>
      </c>
      <c r="J786" s="27"/>
      <c r="K786" s="22" t="s">
        <v>75</v>
      </c>
    </row>
    <row r="787" spans="1:11" s="4" customFormat="1">
      <c r="A787" s="20"/>
      <c r="B787" s="21"/>
      <c r="C787" s="2" t="s">
        <v>8</v>
      </c>
      <c r="D787" s="3"/>
      <c r="E787" s="2" t="s">
        <v>8</v>
      </c>
      <c r="F787" s="3"/>
      <c r="G787" s="2" t="s">
        <v>8</v>
      </c>
      <c r="H787" s="3"/>
      <c r="I787" s="22"/>
      <c r="J787" s="27"/>
      <c r="K787" s="22"/>
    </row>
    <row r="788" spans="1:11" s="4" customFormat="1">
      <c r="A788" s="20"/>
      <c r="B788" s="21"/>
      <c r="C788" s="5" t="s">
        <v>3</v>
      </c>
      <c r="D788" s="3">
        <f>D1202</f>
        <v>0</v>
      </c>
      <c r="E788" s="5" t="s">
        <v>3</v>
      </c>
      <c r="F788" s="3">
        <f>F1202</f>
        <v>0</v>
      </c>
      <c r="G788" s="5" t="s">
        <v>3</v>
      </c>
      <c r="H788" s="3">
        <f>H1202</f>
        <v>0</v>
      </c>
      <c r="I788" s="22"/>
      <c r="J788" s="27"/>
      <c r="K788" s="22"/>
    </row>
    <row r="789" spans="1:11" s="4" customFormat="1">
      <c r="A789" s="20"/>
      <c r="B789" s="21"/>
      <c r="C789" s="5" t="s">
        <v>4</v>
      </c>
      <c r="D789" s="3">
        <f>D1203</f>
        <v>0</v>
      </c>
      <c r="E789" s="5" t="s">
        <v>4</v>
      </c>
      <c r="F789" s="3">
        <f>F1203</f>
        <v>0</v>
      </c>
      <c r="G789" s="5" t="s">
        <v>4</v>
      </c>
      <c r="H789" s="3">
        <f>H1203</f>
        <v>0</v>
      </c>
      <c r="I789" s="22"/>
      <c r="J789" s="27"/>
      <c r="K789" s="22"/>
    </row>
    <row r="790" spans="1:11" s="4" customFormat="1">
      <c r="A790" s="20"/>
      <c r="B790" s="21"/>
      <c r="C790" s="5" t="s">
        <v>5</v>
      </c>
      <c r="D790" s="3">
        <f>25000/1000</f>
        <v>25</v>
      </c>
      <c r="E790" s="5" t="s">
        <v>5</v>
      </c>
      <c r="F790" s="3">
        <v>0</v>
      </c>
      <c r="G790" s="5" t="s">
        <v>5</v>
      </c>
      <c r="H790" s="3">
        <v>0</v>
      </c>
      <c r="I790" s="22"/>
      <c r="J790" s="27"/>
      <c r="K790" s="22"/>
    </row>
    <row r="791" spans="1:11" s="4" customFormat="1">
      <c r="A791" s="20"/>
      <c r="B791" s="21"/>
      <c r="C791" s="5" t="s">
        <v>6</v>
      </c>
      <c r="D791" s="3">
        <v>0</v>
      </c>
      <c r="E791" s="5" t="s">
        <v>6</v>
      </c>
      <c r="F791" s="3">
        <v>0</v>
      </c>
      <c r="G791" s="5" t="s">
        <v>6</v>
      </c>
      <c r="H791" s="3">
        <v>0</v>
      </c>
      <c r="I791" s="22"/>
      <c r="J791" s="27"/>
      <c r="K791" s="22"/>
    </row>
    <row r="792" spans="1:11" s="4" customFormat="1" ht="15" customHeight="1">
      <c r="A792" s="20" t="s">
        <v>507</v>
      </c>
      <c r="B792" s="21" t="s">
        <v>493</v>
      </c>
      <c r="C792" s="2" t="s">
        <v>15</v>
      </c>
      <c r="D792" s="3">
        <f>D794+D795+D796+D797</f>
        <v>378.25</v>
      </c>
      <c r="E792" s="2" t="s">
        <v>15</v>
      </c>
      <c r="F792" s="3">
        <f>F794+F795+F796+F797</f>
        <v>0</v>
      </c>
      <c r="G792" s="2" t="s">
        <v>15</v>
      </c>
      <c r="H792" s="3">
        <f>H794+H795+H796+H797</f>
        <v>0</v>
      </c>
      <c r="I792" s="22" t="s">
        <v>356</v>
      </c>
      <c r="J792" s="27"/>
      <c r="K792" s="22" t="s">
        <v>75</v>
      </c>
    </row>
    <row r="793" spans="1:11" s="4" customFormat="1">
      <c r="A793" s="20"/>
      <c r="B793" s="21"/>
      <c r="C793" s="2" t="s">
        <v>8</v>
      </c>
      <c r="D793" s="3"/>
      <c r="E793" s="2" t="s">
        <v>8</v>
      </c>
      <c r="F793" s="3"/>
      <c r="G793" s="2" t="s">
        <v>8</v>
      </c>
      <c r="H793" s="3"/>
      <c r="I793" s="22"/>
      <c r="J793" s="27"/>
      <c r="K793" s="22"/>
    </row>
    <row r="794" spans="1:11" s="4" customFormat="1">
      <c r="A794" s="20"/>
      <c r="B794" s="21"/>
      <c r="C794" s="5" t="s">
        <v>3</v>
      </c>
      <c r="D794" s="3">
        <f>D1208</f>
        <v>0</v>
      </c>
      <c r="E794" s="5" t="s">
        <v>3</v>
      </c>
      <c r="F794" s="3">
        <f>F1208</f>
        <v>0</v>
      </c>
      <c r="G794" s="5" t="s">
        <v>3</v>
      </c>
      <c r="H794" s="3">
        <f>H1208</f>
        <v>0</v>
      </c>
      <c r="I794" s="22"/>
      <c r="J794" s="27"/>
      <c r="K794" s="22"/>
    </row>
    <row r="795" spans="1:11" s="4" customFormat="1">
      <c r="A795" s="20"/>
      <c r="B795" s="21"/>
      <c r="C795" s="5" t="s">
        <v>4</v>
      </c>
      <c r="D795" s="3">
        <f>D1209</f>
        <v>0</v>
      </c>
      <c r="E795" s="5" t="s">
        <v>4</v>
      </c>
      <c r="F795" s="3">
        <f>F1209</f>
        <v>0</v>
      </c>
      <c r="G795" s="5" t="s">
        <v>4</v>
      </c>
      <c r="H795" s="3">
        <f>H1209</f>
        <v>0</v>
      </c>
      <c r="I795" s="22"/>
      <c r="J795" s="27"/>
      <c r="K795" s="22"/>
    </row>
    <row r="796" spans="1:11" s="4" customFormat="1">
      <c r="A796" s="20"/>
      <c r="B796" s="21"/>
      <c r="C796" s="5" t="s">
        <v>5</v>
      </c>
      <c r="D796" s="3">
        <f>378250.67/1000</f>
        <v>378.25</v>
      </c>
      <c r="E796" s="5" t="s">
        <v>5</v>
      </c>
      <c r="F796" s="3">
        <v>0</v>
      </c>
      <c r="G796" s="5" t="s">
        <v>5</v>
      </c>
      <c r="H796" s="3">
        <v>0</v>
      </c>
      <c r="I796" s="22"/>
      <c r="J796" s="27"/>
      <c r="K796" s="22"/>
    </row>
    <row r="797" spans="1:11" s="4" customFormat="1">
      <c r="A797" s="20"/>
      <c r="B797" s="21"/>
      <c r="C797" s="5" t="s">
        <v>6</v>
      </c>
      <c r="D797" s="3">
        <v>0</v>
      </c>
      <c r="E797" s="5" t="s">
        <v>6</v>
      </c>
      <c r="F797" s="3">
        <v>0</v>
      </c>
      <c r="G797" s="5" t="s">
        <v>6</v>
      </c>
      <c r="H797" s="3">
        <v>0</v>
      </c>
      <c r="I797" s="22"/>
      <c r="J797" s="27"/>
      <c r="K797" s="22"/>
    </row>
    <row r="798" spans="1:11" s="4" customFormat="1" ht="15" customHeight="1">
      <c r="A798" s="20" t="s">
        <v>508</v>
      </c>
      <c r="B798" s="21" t="s">
        <v>494</v>
      </c>
      <c r="C798" s="2" t="s">
        <v>15</v>
      </c>
      <c r="D798" s="3">
        <f>D800+D801+D802+D803</f>
        <v>230</v>
      </c>
      <c r="E798" s="2" t="s">
        <v>15</v>
      </c>
      <c r="F798" s="3">
        <f>F800+F801+F802+F803</f>
        <v>0</v>
      </c>
      <c r="G798" s="2" t="s">
        <v>15</v>
      </c>
      <c r="H798" s="3">
        <f>H800+H801+H802+H803</f>
        <v>0</v>
      </c>
      <c r="I798" s="22" t="s">
        <v>356</v>
      </c>
      <c r="J798" s="27"/>
      <c r="K798" s="22" t="s">
        <v>75</v>
      </c>
    </row>
    <row r="799" spans="1:11" s="4" customFormat="1">
      <c r="A799" s="20"/>
      <c r="B799" s="21"/>
      <c r="C799" s="2" t="s">
        <v>8</v>
      </c>
      <c r="D799" s="3"/>
      <c r="E799" s="2" t="s">
        <v>8</v>
      </c>
      <c r="F799" s="3"/>
      <c r="G799" s="2" t="s">
        <v>8</v>
      </c>
      <c r="H799" s="3"/>
      <c r="I799" s="22"/>
      <c r="J799" s="27"/>
      <c r="K799" s="22"/>
    </row>
    <row r="800" spans="1:11" s="4" customFormat="1">
      <c r="A800" s="20"/>
      <c r="B800" s="21"/>
      <c r="C800" s="5" t="s">
        <v>3</v>
      </c>
      <c r="D800" s="3">
        <f>D1214</f>
        <v>0</v>
      </c>
      <c r="E800" s="5" t="s">
        <v>3</v>
      </c>
      <c r="F800" s="3">
        <f>F1214</f>
        <v>0</v>
      </c>
      <c r="G800" s="5" t="s">
        <v>3</v>
      </c>
      <c r="H800" s="3">
        <f>H1214</f>
        <v>0</v>
      </c>
      <c r="I800" s="22"/>
      <c r="J800" s="27"/>
      <c r="K800" s="22"/>
    </row>
    <row r="801" spans="1:11" s="4" customFormat="1">
      <c r="A801" s="20"/>
      <c r="B801" s="21"/>
      <c r="C801" s="5" t="s">
        <v>4</v>
      </c>
      <c r="D801" s="3">
        <f>D1215</f>
        <v>0</v>
      </c>
      <c r="E801" s="5" t="s">
        <v>4</v>
      </c>
      <c r="F801" s="3">
        <f>F1215</f>
        <v>0</v>
      </c>
      <c r="G801" s="5" t="s">
        <v>4</v>
      </c>
      <c r="H801" s="3">
        <f>H1215</f>
        <v>0</v>
      </c>
      <c r="I801" s="22"/>
      <c r="J801" s="27"/>
      <c r="K801" s="22"/>
    </row>
    <row r="802" spans="1:11" s="4" customFormat="1">
      <c r="A802" s="20"/>
      <c r="B802" s="21"/>
      <c r="C802" s="5" t="s">
        <v>5</v>
      </c>
      <c r="D802" s="3">
        <f>230000/1000</f>
        <v>230</v>
      </c>
      <c r="E802" s="5" t="s">
        <v>5</v>
      </c>
      <c r="F802" s="3">
        <v>0</v>
      </c>
      <c r="G802" s="5" t="s">
        <v>5</v>
      </c>
      <c r="H802" s="3">
        <v>0</v>
      </c>
      <c r="I802" s="22"/>
      <c r="J802" s="27"/>
      <c r="K802" s="22"/>
    </row>
    <row r="803" spans="1:11" s="4" customFormat="1">
      <c r="A803" s="20"/>
      <c r="B803" s="21"/>
      <c r="C803" s="5" t="s">
        <v>6</v>
      </c>
      <c r="D803" s="3">
        <v>0</v>
      </c>
      <c r="E803" s="5" t="s">
        <v>6</v>
      </c>
      <c r="F803" s="3">
        <v>0</v>
      </c>
      <c r="G803" s="5" t="s">
        <v>6</v>
      </c>
      <c r="H803" s="3">
        <v>0</v>
      </c>
      <c r="I803" s="22"/>
      <c r="J803" s="27"/>
      <c r="K803" s="22"/>
    </row>
    <row r="804" spans="1:11" s="4" customFormat="1" ht="15" customHeight="1">
      <c r="A804" s="20" t="s">
        <v>509</v>
      </c>
      <c r="B804" s="21" t="s">
        <v>531</v>
      </c>
      <c r="C804" s="2" t="s">
        <v>15</v>
      </c>
      <c r="D804" s="3">
        <f>D806+D807+D808+D809</f>
        <v>517.27</v>
      </c>
      <c r="E804" s="2" t="s">
        <v>15</v>
      </c>
      <c r="F804" s="3">
        <f>F806+F807+F808+F809</f>
        <v>0</v>
      </c>
      <c r="G804" s="2" t="s">
        <v>15</v>
      </c>
      <c r="H804" s="3">
        <f>H806+H807+H808+H809</f>
        <v>0</v>
      </c>
      <c r="I804" s="22" t="s">
        <v>356</v>
      </c>
      <c r="J804" s="27"/>
      <c r="K804" s="22" t="s">
        <v>75</v>
      </c>
    </row>
    <row r="805" spans="1:11" s="4" customFormat="1">
      <c r="A805" s="20"/>
      <c r="B805" s="21"/>
      <c r="C805" s="2" t="s">
        <v>8</v>
      </c>
      <c r="D805" s="3"/>
      <c r="E805" s="2" t="s">
        <v>8</v>
      </c>
      <c r="F805" s="3"/>
      <c r="G805" s="2" t="s">
        <v>8</v>
      </c>
      <c r="H805" s="3"/>
      <c r="I805" s="22"/>
      <c r="J805" s="27"/>
      <c r="K805" s="22"/>
    </row>
    <row r="806" spans="1:11" s="4" customFormat="1">
      <c r="A806" s="20"/>
      <c r="B806" s="21"/>
      <c r="C806" s="5" t="s">
        <v>3</v>
      </c>
      <c r="D806" s="3">
        <f>D1208</f>
        <v>0</v>
      </c>
      <c r="E806" s="5" t="s">
        <v>3</v>
      </c>
      <c r="F806" s="3">
        <f>F1208</f>
        <v>0</v>
      </c>
      <c r="G806" s="5" t="s">
        <v>3</v>
      </c>
      <c r="H806" s="3">
        <f>H1208</f>
        <v>0</v>
      </c>
      <c r="I806" s="22"/>
      <c r="J806" s="27"/>
      <c r="K806" s="22"/>
    </row>
    <row r="807" spans="1:11" s="4" customFormat="1">
      <c r="A807" s="20"/>
      <c r="B807" s="21"/>
      <c r="C807" s="5" t="s">
        <v>4</v>
      </c>
      <c r="D807" s="3">
        <f>D1209</f>
        <v>0</v>
      </c>
      <c r="E807" s="5" t="s">
        <v>4</v>
      </c>
      <c r="F807" s="3">
        <f>F1209</f>
        <v>0</v>
      </c>
      <c r="G807" s="5" t="s">
        <v>4</v>
      </c>
      <c r="H807" s="3">
        <f>H1209</f>
        <v>0</v>
      </c>
      <c r="I807" s="22"/>
      <c r="J807" s="27"/>
      <c r="K807" s="22"/>
    </row>
    <row r="808" spans="1:11" s="4" customFormat="1">
      <c r="A808" s="20"/>
      <c r="B808" s="21"/>
      <c r="C808" s="5" t="s">
        <v>5</v>
      </c>
      <c r="D808" s="3">
        <f>517269.68/1000</f>
        <v>517.27</v>
      </c>
      <c r="E808" s="5" t="s">
        <v>5</v>
      </c>
      <c r="F808" s="3">
        <v>0</v>
      </c>
      <c r="G808" s="5" t="s">
        <v>5</v>
      </c>
      <c r="H808" s="3">
        <v>0</v>
      </c>
      <c r="I808" s="22"/>
      <c r="J808" s="27"/>
      <c r="K808" s="22"/>
    </row>
    <row r="809" spans="1:11" s="4" customFormat="1">
      <c r="A809" s="20"/>
      <c r="B809" s="21"/>
      <c r="C809" s="5" t="s">
        <v>6</v>
      </c>
      <c r="D809" s="3">
        <v>0</v>
      </c>
      <c r="E809" s="5" t="s">
        <v>6</v>
      </c>
      <c r="F809" s="3">
        <v>0</v>
      </c>
      <c r="G809" s="5" t="s">
        <v>6</v>
      </c>
      <c r="H809" s="3">
        <v>0</v>
      </c>
      <c r="I809" s="22"/>
      <c r="J809" s="27"/>
      <c r="K809" s="22"/>
    </row>
    <row r="810" spans="1:11" s="4" customFormat="1" ht="15" customHeight="1">
      <c r="A810" s="20" t="s">
        <v>534</v>
      </c>
      <c r="B810" s="21" t="s">
        <v>532</v>
      </c>
      <c r="C810" s="2" t="s">
        <v>15</v>
      </c>
      <c r="D810" s="3">
        <f>D812+D813+D814+D815</f>
        <v>2632.43</v>
      </c>
      <c r="E810" s="2" t="s">
        <v>15</v>
      </c>
      <c r="F810" s="3">
        <f>F812+F813+F814+F815</f>
        <v>0</v>
      </c>
      <c r="G810" s="2" t="s">
        <v>15</v>
      </c>
      <c r="H810" s="3">
        <f>H812+H813+H814+H815</f>
        <v>0</v>
      </c>
      <c r="I810" s="22" t="s">
        <v>356</v>
      </c>
      <c r="J810" s="27"/>
      <c r="K810" s="22" t="s">
        <v>75</v>
      </c>
    </row>
    <row r="811" spans="1:11" s="4" customFormat="1">
      <c r="A811" s="20"/>
      <c r="B811" s="21"/>
      <c r="C811" s="2" t="s">
        <v>8</v>
      </c>
      <c r="D811" s="3"/>
      <c r="E811" s="2" t="s">
        <v>8</v>
      </c>
      <c r="F811" s="3"/>
      <c r="G811" s="2" t="s">
        <v>8</v>
      </c>
      <c r="H811" s="3"/>
      <c r="I811" s="22"/>
      <c r="J811" s="27"/>
      <c r="K811" s="22"/>
    </row>
    <row r="812" spans="1:11" s="4" customFormat="1">
      <c r="A812" s="20"/>
      <c r="B812" s="21"/>
      <c r="C812" s="5" t="s">
        <v>3</v>
      </c>
      <c r="D812" s="3">
        <f>D1214</f>
        <v>0</v>
      </c>
      <c r="E812" s="5" t="s">
        <v>3</v>
      </c>
      <c r="F812" s="3">
        <f>F1214</f>
        <v>0</v>
      </c>
      <c r="G812" s="5" t="s">
        <v>3</v>
      </c>
      <c r="H812" s="3">
        <f>H1214</f>
        <v>0</v>
      </c>
      <c r="I812" s="22"/>
      <c r="J812" s="27"/>
      <c r="K812" s="22"/>
    </row>
    <row r="813" spans="1:11" s="4" customFormat="1">
      <c r="A813" s="20"/>
      <c r="B813" s="21"/>
      <c r="C813" s="5" t="s">
        <v>4</v>
      </c>
      <c r="D813" s="3">
        <f>D1215</f>
        <v>0</v>
      </c>
      <c r="E813" s="5" t="s">
        <v>4</v>
      </c>
      <c r="F813" s="3">
        <f>F1215</f>
        <v>0</v>
      </c>
      <c r="G813" s="5" t="s">
        <v>4</v>
      </c>
      <c r="H813" s="3">
        <f>H1215</f>
        <v>0</v>
      </c>
      <c r="I813" s="22"/>
      <c r="J813" s="27"/>
      <c r="K813" s="22"/>
    </row>
    <row r="814" spans="1:11" s="4" customFormat="1">
      <c r="A814" s="20"/>
      <c r="B814" s="21"/>
      <c r="C814" s="5" t="s">
        <v>5</v>
      </c>
      <c r="D814" s="3">
        <f>2632432.9/1000</f>
        <v>2632.43</v>
      </c>
      <c r="E814" s="5" t="s">
        <v>5</v>
      </c>
      <c r="F814" s="3">
        <v>0</v>
      </c>
      <c r="G814" s="5" t="s">
        <v>5</v>
      </c>
      <c r="H814" s="3">
        <v>0</v>
      </c>
      <c r="I814" s="22"/>
      <c r="J814" s="27"/>
      <c r="K814" s="22"/>
    </row>
    <row r="815" spans="1:11" s="4" customFormat="1">
      <c r="A815" s="20"/>
      <c r="B815" s="21"/>
      <c r="C815" s="5" t="s">
        <v>6</v>
      </c>
      <c r="D815" s="3">
        <v>0</v>
      </c>
      <c r="E815" s="5" t="s">
        <v>6</v>
      </c>
      <c r="F815" s="3">
        <v>0</v>
      </c>
      <c r="G815" s="5" t="s">
        <v>6</v>
      </c>
      <c r="H815" s="3">
        <v>0</v>
      </c>
      <c r="I815" s="22"/>
      <c r="J815" s="27"/>
      <c r="K815" s="22"/>
    </row>
    <row r="816" spans="1:11" s="4" customFormat="1" ht="15" customHeight="1">
      <c r="A816" s="20" t="s">
        <v>535</v>
      </c>
      <c r="B816" s="21" t="s">
        <v>564</v>
      </c>
      <c r="C816" s="2" t="s">
        <v>15</v>
      </c>
      <c r="D816" s="3">
        <f>D818+D819+D820+D821</f>
        <v>50.98</v>
      </c>
      <c r="E816" s="2" t="s">
        <v>15</v>
      </c>
      <c r="F816" s="3">
        <f>F818+F819+F820+F821</f>
        <v>0</v>
      </c>
      <c r="G816" s="2" t="s">
        <v>15</v>
      </c>
      <c r="H816" s="3">
        <f>H818+H819+H820+H821</f>
        <v>0</v>
      </c>
      <c r="I816" s="22" t="s">
        <v>356</v>
      </c>
      <c r="J816" s="27"/>
      <c r="K816" s="22" t="s">
        <v>75</v>
      </c>
    </row>
    <row r="817" spans="1:11" s="4" customFormat="1">
      <c r="A817" s="20"/>
      <c r="B817" s="21"/>
      <c r="C817" s="2" t="s">
        <v>8</v>
      </c>
      <c r="D817" s="3"/>
      <c r="E817" s="2" t="s">
        <v>8</v>
      </c>
      <c r="F817" s="3"/>
      <c r="G817" s="2" t="s">
        <v>8</v>
      </c>
      <c r="H817" s="3"/>
      <c r="I817" s="22"/>
      <c r="J817" s="27"/>
      <c r="K817" s="22"/>
    </row>
    <row r="818" spans="1:11" s="4" customFormat="1">
      <c r="A818" s="20"/>
      <c r="B818" s="21"/>
      <c r="C818" s="5" t="s">
        <v>3</v>
      </c>
      <c r="D818" s="3">
        <f>D1214</f>
        <v>0</v>
      </c>
      <c r="E818" s="5" t="s">
        <v>3</v>
      </c>
      <c r="F818" s="3">
        <f>F1214</f>
        <v>0</v>
      </c>
      <c r="G818" s="5" t="s">
        <v>3</v>
      </c>
      <c r="H818" s="3">
        <f>H1214</f>
        <v>0</v>
      </c>
      <c r="I818" s="22"/>
      <c r="J818" s="27"/>
      <c r="K818" s="22"/>
    </row>
    <row r="819" spans="1:11" s="4" customFormat="1">
      <c r="A819" s="20"/>
      <c r="B819" s="21"/>
      <c r="C819" s="5" t="s">
        <v>4</v>
      </c>
      <c r="D819" s="3">
        <f>D1215</f>
        <v>0</v>
      </c>
      <c r="E819" s="5" t="s">
        <v>4</v>
      </c>
      <c r="F819" s="3">
        <f>F1215</f>
        <v>0</v>
      </c>
      <c r="G819" s="5" t="s">
        <v>4</v>
      </c>
      <c r="H819" s="3">
        <f>H1215</f>
        <v>0</v>
      </c>
      <c r="I819" s="22"/>
      <c r="J819" s="27"/>
      <c r="K819" s="22"/>
    </row>
    <row r="820" spans="1:11" s="4" customFormat="1">
      <c r="A820" s="20"/>
      <c r="B820" s="21"/>
      <c r="C820" s="5" t="s">
        <v>5</v>
      </c>
      <c r="D820" s="3">
        <f>50984.94/1000</f>
        <v>50.98</v>
      </c>
      <c r="E820" s="5" t="s">
        <v>5</v>
      </c>
      <c r="F820" s="3">
        <v>0</v>
      </c>
      <c r="G820" s="5" t="s">
        <v>5</v>
      </c>
      <c r="H820" s="3">
        <v>0</v>
      </c>
      <c r="I820" s="22"/>
      <c r="J820" s="27"/>
      <c r="K820" s="22"/>
    </row>
    <row r="821" spans="1:11" s="4" customFormat="1">
      <c r="A821" s="20"/>
      <c r="B821" s="21"/>
      <c r="C821" s="5" t="s">
        <v>6</v>
      </c>
      <c r="D821" s="3">
        <v>0</v>
      </c>
      <c r="E821" s="5" t="s">
        <v>6</v>
      </c>
      <c r="F821" s="3">
        <v>0</v>
      </c>
      <c r="G821" s="5" t="s">
        <v>6</v>
      </c>
      <c r="H821" s="3">
        <v>0</v>
      </c>
      <c r="I821" s="22"/>
      <c r="J821" s="27"/>
      <c r="K821" s="22"/>
    </row>
    <row r="822" spans="1:11" s="4" customFormat="1" ht="15" customHeight="1">
      <c r="A822" s="20" t="s">
        <v>536</v>
      </c>
      <c r="B822" s="21" t="s">
        <v>533</v>
      </c>
      <c r="C822" s="2" t="s">
        <v>15</v>
      </c>
      <c r="D822" s="3">
        <f>D824+D825+D826+D827</f>
        <v>391.59</v>
      </c>
      <c r="E822" s="2" t="s">
        <v>15</v>
      </c>
      <c r="F822" s="3">
        <f>F824+F825+F826+F827</f>
        <v>0</v>
      </c>
      <c r="G822" s="2" t="s">
        <v>15</v>
      </c>
      <c r="H822" s="3">
        <f>H824+H825+H826+H827</f>
        <v>0</v>
      </c>
      <c r="I822" s="22" t="s">
        <v>356</v>
      </c>
      <c r="J822" s="27"/>
      <c r="K822" s="22" t="s">
        <v>75</v>
      </c>
    </row>
    <row r="823" spans="1:11" s="4" customFormat="1">
      <c r="A823" s="20"/>
      <c r="B823" s="21"/>
      <c r="C823" s="2" t="s">
        <v>8</v>
      </c>
      <c r="D823" s="3"/>
      <c r="E823" s="2" t="s">
        <v>8</v>
      </c>
      <c r="F823" s="3"/>
      <c r="G823" s="2" t="s">
        <v>8</v>
      </c>
      <c r="H823" s="3"/>
      <c r="I823" s="22"/>
      <c r="J823" s="27"/>
      <c r="K823" s="22"/>
    </row>
    <row r="824" spans="1:11" s="4" customFormat="1">
      <c r="A824" s="20"/>
      <c r="B824" s="21"/>
      <c r="C824" s="5" t="s">
        <v>3</v>
      </c>
      <c r="D824" s="3">
        <f>D1220</f>
        <v>0</v>
      </c>
      <c r="E824" s="5" t="s">
        <v>3</v>
      </c>
      <c r="F824" s="3">
        <f>F1220</f>
        <v>0</v>
      </c>
      <c r="G824" s="5" t="s">
        <v>3</v>
      </c>
      <c r="H824" s="3">
        <f>H1220</f>
        <v>0</v>
      </c>
      <c r="I824" s="22"/>
      <c r="J824" s="27"/>
      <c r="K824" s="22"/>
    </row>
    <row r="825" spans="1:11" s="4" customFormat="1">
      <c r="A825" s="20"/>
      <c r="B825" s="21"/>
      <c r="C825" s="5" t="s">
        <v>4</v>
      </c>
      <c r="D825" s="3">
        <f>D1221</f>
        <v>0</v>
      </c>
      <c r="E825" s="5" t="s">
        <v>4</v>
      </c>
      <c r="F825" s="3">
        <f>F1221</f>
        <v>0</v>
      </c>
      <c r="G825" s="5" t="s">
        <v>4</v>
      </c>
      <c r="H825" s="3">
        <f>H1221</f>
        <v>0</v>
      </c>
      <c r="I825" s="22"/>
      <c r="J825" s="27"/>
      <c r="K825" s="22"/>
    </row>
    <row r="826" spans="1:11" s="4" customFormat="1">
      <c r="A826" s="20"/>
      <c r="B826" s="21"/>
      <c r="C826" s="5" t="s">
        <v>5</v>
      </c>
      <c r="D826" s="3">
        <f>391588.88/1000</f>
        <v>391.59</v>
      </c>
      <c r="E826" s="5" t="s">
        <v>5</v>
      </c>
      <c r="F826" s="3">
        <v>0</v>
      </c>
      <c r="G826" s="5" t="s">
        <v>5</v>
      </c>
      <c r="H826" s="3">
        <v>0</v>
      </c>
      <c r="I826" s="22"/>
      <c r="J826" s="27"/>
      <c r="K826" s="22"/>
    </row>
    <row r="827" spans="1:11" s="4" customFormat="1">
      <c r="A827" s="20"/>
      <c r="B827" s="21"/>
      <c r="C827" s="5" t="s">
        <v>6</v>
      </c>
      <c r="D827" s="3">
        <v>0</v>
      </c>
      <c r="E827" s="5" t="s">
        <v>6</v>
      </c>
      <c r="F827" s="3">
        <v>0</v>
      </c>
      <c r="G827" s="5" t="s">
        <v>6</v>
      </c>
      <c r="H827" s="3">
        <v>0</v>
      </c>
      <c r="I827" s="22"/>
      <c r="J827" s="27"/>
      <c r="K827" s="22"/>
    </row>
    <row r="828" spans="1:11" s="4" customFormat="1" ht="15" customHeight="1">
      <c r="A828" s="20" t="s">
        <v>565</v>
      </c>
      <c r="B828" s="21" t="s">
        <v>566</v>
      </c>
      <c r="C828" s="2" t="s">
        <v>15</v>
      </c>
      <c r="D828" s="3">
        <f>D830+D831+D832+D833</f>
        <v>801</v>
      </c>
      <c r="E828" s="2" t="s">
        <v>15</v>
      </c>
      <c r="F828" s="3">
        <f>F830+F831+F832+F833</f>
        <v>0</v>
      </c>
      <c r="G828" s="2" t="s">
        <v>15</v>
      </c>
      <c r="H828" s="3">
        <f>H830+H831+H832+H833</f>
        <v>0</v>
      </c>
      <c r="I828" s="22" t="s">
        <v>356</v>
      </c>
      <c r="J828" s="27"/>
      <c r="K828" s="22" t="s">
        <v>75</v>
      </c>
    </row>
    <row r="829" spans="1:11" s="4" customFormat="1">
      <c r="A829" s="20"/>
      <c r="B829" s="21"/>
      <c r="C829" s="2" t="s">
        <v>8</v>
      </c>
      <c r="D829" s="3"/>
      <c r="E829" s="2" t="s">
        <v>8</v>
      </c>
      <c r="F829" s="3"/>
      <c r="G829" s="2" t="s">
        <v>8</v>
      </c>
      <c r="H829" s="3"/>
      <c r="I829" s="22"/>
      <c r="J829" s="27"/>
      <c r="K829" s="22"/>
    </row>
    <row r="830" spans="1:11" s="4" customFormat="1">
      <c r="A830" s="20"/>
      <c r="B830" s="21"/>
      <c r="C830" s="5" t="s">
        <v>3</v>
      </c>
      <c r="D830" s="3">
        <f>D1202</f>
        <v>0</v>
      </c>
      <c r="E830" s="5" t="s">
        <v>3</v>
      </c>
      <c r="F830" s="3">
        <f>F1202</f>
        <v>0</v>
      </c>
      <c r="G830" s="5" t="s">
        <v>3</v>
      </c>
      <c r="H830" s="3">
        <f>H1202</f>
        <v>0</v>
      </c>
      <c r="I830" s="22"/>
      <c r="J830" s="27"/>
      <c r="K830" s="22"/>
    </row>
    <row r="831" spans="1:11" s="4" customFormat="1">
      <c r="A831" s="20"/>
      <c r="B831" s="21"/>
      <c r="C831" s="5" t="s">
        <v>4</v>
      </c>
      <c r="D831" s="3">
        <f>D1203</f>
        <v>0</v>
      </c>
      <c r="E831" s="5" t="s">
        <v>4</v>
      </c>
      <c r="F831" s="3">
        <f>F1203</f>
        <v>0</v>
      </c>
      <c r="G831" s="5" t="s">
        <v>4</v>
      </c>
      <c r="H831" s="3">
        <f>H1203</f>
        <v>0</v>
      </c>
      <c r="I831" s="22"/>
      <c r="J831" s="27"/>
      <c r="K831" s="22"/>
    </row>
    <row r="832" spans="1:11" s="4" customFormat="1">
      <c r="A832" s="20"/>
      <c r="B832" s="21"/>
      <c r="C832" s="5" t="s">
        <v>5</v>
      </c>
      <c r="D832" s="3">
        <f>800998.87/1000</f>
        <v>801</v>
      </c>
      <c r="E832" s="5" t="s">
        <v>5</v>
      </c>
      <c r="F832" s="3">
        <v>0</v>
      </c>
      <c r="G832" s="5" t="s">
        <v>5</v>
      </c>
      <c r="H832" s="3">
        <v>0</v>
      </c>
      <c r="I832" s="22"/>
      <c r="J832" s="27"/>
      <c r="K832" s="22"/>
    </row>
    <row r="833" spans="1:11" s="4" customFormat="1">
      <c r="A833" s="20"/>
      <c r="B833" s="21"/>
      <c r="C833" s="5" t="s">
        <v>6</v>
      </c>
      <c r="D833" s="3">
        <v>0</v>
      </c>
      <c r="E833" s="5" t="s">
        <v>6</v>
      </c>
      <c r="F833" s="3">
        <v>0</v>
      </c>
      <c r="G833" s="5" t="s">
        <v>6</v>
      </c>
      <c r="H833" s="3">
        <v>0</v>
      </c>
      <c r="I833" s="22"/>
      <c r="J833" s="27"/>
      <c r="K833" s="22"/>
    </row>
    <row r="834" spans="1:11" s="4" customFormat="1" ht="15" customHeight="1">
      <c r="A834" s="20" t="s">
        <v>571</v>
      </c>
      <c r="B834" s="21" t="s">
        <v>567</v>
      </c>
      <c r="C834" s="2" t="s">
        <v>15</v>
      </c>
      <c r="D834" s="3">
        <f>D836+D837+D838+D839</f>
        <v>20.56</v>
      </c>
      <c r="E834" s="2" t="s">
        <v>15</v>
      </c>
      <c r="F834" s="3">
        <f>F836+F837+F838+F839</f>
        <v>0</v>
      </c>
      <c r="G834" s="2" t="s">
        <v>15</v>
      </c>
      <c r="H834" s="3">
        <f>H836+H837+H838+H839</f>
        <v>0</v>
      </c>
      <c r="I834" s="22" t="s">
        <v>356</v>
      </c>
      <c r="J834" s="27"/>
      <c r="K834" s="22" t="s">
        <v>75</v>
      </c>
    </row>
    <row r="835" spans="1:11" s="4" customFormat="1">
      <c r="A835" s="20"/>
      <c r="B835" s="21"/>
      <c r="C835" s="2" t="s">
        <v>8</v>
      </c>
      <c r="D835" s="3"/>
      <c r="E835" s="2" t="s">
        <v>8</v>
      </c>
      <c r="F835" s="3"/>
      <c r="G835" s="2" t="s">
        <v>8</v>
      </c>
      <c r="H835" s="3"/>
      <c r="I835" s="22"/>
      <c r="J835" s="27"/>
      <c r="K835" s="22"/>
    </row>
    <row r="836" spans="1:11" s="4" customFormat="1">
      <c r="A836" s="20"/>
      <c r="B836" s="21"/>
      <c r="C836" s="5" t="s">
        <v>3</v>
      </c>
      <c r="D836" s="3">
        <f>D1208</f>
        <v>0</v>
      </c>
      <c r="E836" s="5" t="s">
        <v>3</v>
      </c>
      <c r="F836" s="3">
        <f>F1208</f>
        <v>0</v>
      </c>
      <c r="G836" s="5" t="s">
        <v>3</v>
      </c>
      <c r="H836" s="3">
        <f>H1208</f>
        <v>0</v>
      </c>
      <c r="I836" s="22"/>
      <c r="J836" s="27"/>
      <c r="K836" s="22"/>
    </row>
    <row r="837" spans="1:11" s="4" customFormat="1">
      <c r="A837" s="20"/>
      <c r="B837" s="21"/>
      <c r="C837" s="5" t="s">
        <v>4</v>
      </c>
      <c r="D837" s="3">
        <f>D1209</f>
        <v>0</v>
      </c>
      <c r="E837" s="5" t="s">
        <v>4</v>
      </c>
      <c r="F837" s="3">
        <f>F1209</f>
        <v>0</v>
      </c>
      <c r="G837" s="5" t="s">
        <v>4</v>
      </c>
      <c r="H837" s="3">
        <f>H1209</f>
        <v>0</v>
      </c>
      <c r="I837" s="22"/>
      <c r="J837" s="27"/>
      <c r="K837" s="22"/>
    </row>
    <row r="838" spans="1:11" s="4" customFormat="1">
      <c r="A838" s="20"/>
      <c r="B838" s="21"/>
      <c r="C838" s="5" t="s">
        <v>5</v>
      </c>
      <c r="D838" s="3">
        <f>20559.76/1000</f>
        <v>20.56</v>
      </c>
      <c r="E838" s="5" t="s">
        <v>5</v>
      </c>
      <c r="F838" s="3">
        <v>0</v>
      </c>
      <c r="G838" s="5" t="s">
        <v>5</v>
      </c>
      <c r="H838" s="3">
        <v>0</v>
      </c>
      <c r="I838" s="22"/>
      <c r="J838" s="27"/>
      <c r="K838" s="22"/>
    </row>
    <row r="839" spans="1:11" s="4" customFormat="1">
      <c r="A839" s="20"/>
      <c r="B839" s="21"/>
      <c r="C839" s="5" t="s">
        <v>6</v>
      </c>
      <c r="D839" s="3">
        <v>0</v>
      </c>
      <c r="E839" s="5" t="s">
        <v>6</v>
      </c>
      <c r="F839" s="3">
        <v>0</v>
      </c>
      <c r="G839" s="5" t="s">
        <v>6</v>
      </c>
      <c r="H839" s="3">
        <v>0</v>
      </c>
      <c r="I839" s="22"/>
      <c r="J839" s="27"/>
      <c r="K839" s="22"/>
    </row>
    <row r="840" spans="1:11" s="4" customFormat="1" ht="15" customHeight="1">
      <c r="A840" s="20" t="s">
        <v>572</v>
      </c>
      <c r="B840" s="21" t="s">
        <v>568</v>
      </c>
      <c r="C840" s="2" t="s">
        <v>15</v>
      </c>
      <c r="D840" s="3">
        <f>D842+D843+D844+D845</f>
        <v>43.96</v>
      </c>
      <c r="E840" s="2" t="s">
        <v>15</v>
      </c>
      <c r="F840" s="3">
        <f>F842+F843+F844+F845</f>
        <v>0</v>
      </c>
      <c r="G840" s="2" t="s">
        <v>15</v>
      </c>
      <c r="H840" s="3">
        <f>H842+H843+H844+H845</f>
        <v>0</v>
      </c>
      <c r="I840" s="22" t="s">
        <v>356</v>
      </c>
      <c r="J840" s="27"/>
      <c r="K840" s="22" t="s">
        <v>75</v>
      </c>
    </row>
    <row r="841" spans="1:11" s="4" customFormat="1">
      <c r="A841" s="20"/>
      <c r="B841" s="21"/>
      <c r="C841" s="2" t="s">
        <v>8</v>
      </c>
      <c r="D841" s="3"/>
      <c r="E841" s="2" t="s">
        <v>8</v>
      </c>
      <c r="F841" s="3"/>
      <c r="G841" s="2" t="s">
        <v>8</v>
      </c>
      <c r="H841" s="3"/>
      <c r="I841" s="22"/>
      <c r="J841" s="27"/>
      <c r="K841" s="22"/>
    </row>
    <row r="842" spans="1:11" s="4" customFormat="1">
      <c r="A842" s="20"/>
      <c r="B842" s="21"/>
      <c r="C842" s="5" t="s">
        <v>3</v>
      </c>
      <c r="D842" s="3">
        <f>D1214</f>
        <v>0</v>
      </c>
      <c r="E842" s="5" t="s">
        <v>3</v>
      </c>
      <c r="F842" s="3">
        <f>F1214</f>
        <v>0</v>
      </c>
      <c r="G842" s="5" t="s">
        <v>3</v>
      </c>
      <c r="H842" s="3">
        <f>H1214</f>
        <v>0</v>
      </c>
      <c r="I842" s="22"/>
      <c r="J842" s="27"/>
      <c r="K842" s="22"/>
    </row>
    <row r="843" spans="1:11" s="4" customFormat="1">
      <c r="A843" s="20"/>
      <c r="B843" s="21"/>
      <c r="C843" s="5" t="s">
        <v>4</v>
      </c>
      <c r="D843" s="3">
        <f>D1215</f>
        <v>0</v>
      </c>
      <c r="E843" s="5" t="s">
        <v>4</v>
      </c>
      <c r="F843" s="3">
        <f>F1215</f>
        <v>0</v>
      </c>
      <c r="G843" s="5" t="s">
        <v>4</v>
      </c>
      <c r="H843" s="3">
        <f>H1215</f>
        <v>0</v>
      </c>
      <c r="I843" s="22"/>
      <c r="J843" s="27"/>
      <c r="K843" s="22"/>
    </row>
    <row r="844" spans="1:11" s="4" customFormat="1">
      <c r="A844" s="20"/>
      <c r="B844" s="21"/>
      <c r="C844" s="5" t="s">
        <v>5</v>
      </c>
      <c r="D844" s="3">
        <f>43960/1000</f>
        <v>43.96</v>
      </c>
      <c r="E844" s="5" t="s">
        <v>5</v>
      </c>
      <c r="F844" s="3">
        <v>0</v>
      </c>
      <c r="G844" s="5" t="s">
        <v>5</v>
      </c>
      <c r="H844" s="3">
        <v>0</v>
      </c>
      <c r="I844" s="22"/>
      <c r="J844" s="27"/>
      <c r="K844" s="22"/>
    </row>
    <row r="845" spans="1:11" s="4" customFormat="1">
      <c r="A845" s="20"/>
      <c r="B845" s="21"/>
      <c r="C845" s="5" t="s">
        <v>6</v>
      </c>
      <c r="D845" s="3">
        <v>0</v>
      </c>
      <c r="E845" s="5" t="s">
        <v>6</v>
      </c>
      <c r="F845" s="3">
        <v>0</v>
      </c>
      <c r="G845" s="5" t="s">
        <v>6</v>
      </c>
      <c r="H845" s="3">
        <v>0</v>
      </c>
      <c r="I845" s="22"/>
      <c r="J845" s="27"/>
      <c r="K845" s="22"/>
    </row>
    <row r="846" spans="1:11" s="4" customFormat="1" ht="15" customHeight="1">
      <c r="A846" s="20" t="s">
        <v>573</v>
      </c>
      <c r="B846" s="21" t="s">
        <v>569</v>
      </c>
      <c r="C846" s="2" t="s">
        <v>15</v>
      </c>
      <c r="D846" s="3">
        <f>D848+D849+D850+D851</f>
        <v>17367.060000000001</v>
      </c>
      <c r="E846" s="2" t="s">
        <v>15</v>
      </c>
      <c r="F846" s="3">
        <f>F848+F849+F850+F851</f>
        <v>0</v>
      </c>
      <c r="G846" s="2" t="s">
        <v>15</v>
      </c>
      <c r="H846" s="3">
        <f>H848+H849+H850+H851</f>
        <v>0</v>
      </c>
      <c r="I846" s="22" t="s">
        <v>356</v>
      </c>
      <c r="J846" s="27"/>
      <c r="K846" s="22" t="s">
        <v>75</v>
      </c>
    </row>
    <row r="847" spans="1:11" s="4" customFormat="1">
      <c r="A847" s="20"/>
      <c r="B847" s="21"/>
      <c r="C847" s="2" t="s">
        <v>8</v>
      </c>
      <c r="D847" s="3"/>
      <c r="E847" s="2" t="s">
        <v>8</v>
      </c>
      <c r="F847" s="3"/>
      <c r="G847" s="2" t="s">
        <v>8</v>
      </c>
      <c r="H847" s="3"/>
      <c r="I847" s="22"/>
      <c r="J847" s="27"/>
      <c r="K847" s="22"/>
    </row>
    <row r="848" spans="1:11" s="4" customFormat="1">
      <c r="A848" s="20"/>
      <c r="B848" s="21"/>
      <c r="C848" s="5" t="s">
        <v>3</v>
      </c>
      <c r="D848" s="3">
        <f>D1220</f>
        <v>0</v>
      </c>
      <c r="E848" s="5" t="s">
        <v>3</v>
      </c>
      <c r="F848" s="3">
        <f>F1220</f>
        <v>0</v>
      </c>
      <c r="G848" s="5" t="s">
        <v>3</v>
      </c>
      <c r="H848" s="3">
        <f>H1220</f>
        <v>0</v>
      </c>
      <c r="I848" s="22"/>
      <c r="J848" s="27"/>
      <c r="K848" s="22"/>
    </row>
    <row r="849" spans="1:11" s="4" customFormat="1">
      <c r="A849" s="20"/>
      <c r="B849" s="21"/>
      <c r="C849" s="5" t="s">
        <v>4</v>
      </c>
      <c r="D849" s="3">
        <f>D1221</f>
        <v>0</v>
      </c>
      <c r="E849" s="5" t="s">
        <v>4</v>
      </c>
      <c r="F849" s="3">
        <f>F1221</f>
        <v>0</v>
      </c>
      <c r="G849" s="5" t="s">
        <v>4</v>
      </c>
      <c r="H849" s="3">
        <f>H1221</f>
        <v>0</v>
      </c>
      <c r="I849" s="22"/>
      <c r="J849" s="27"/>
      <c r="K849" s="22"/>
    </row>
    <row r="850" spans="1:11" s="4" customFormat="1">
      <c r="A850" s="20"/>
      <c r="B850" s="21"/>
      <c r="C850" s="5" t="s">
        <v>5</v>
      </c>
      <c r="D850" s="3">
        <f>17367061.07/1000</f>
        <v>17367.060000000001</v>
      </c>
      <c r="E850" s="5" t="s">
        <v>5</v>
      </c>
      <c r="F850" s="3">
        <v>0</v>
      </c>
      <c r="G850" s="5" t="s">
        <v>5</v>
      </c>
      <c r="H850" s="3">
        <v>0</v>
      </c>
      <c r="I850" s="22"/>
      <c r="J850" s="27"/>
      <c r="K850" s="22"/>
    </row>
    <row r="851" spans="1:11" s="4" customFormat="1">
      <c r="A851" s="20"/>
      <c r="B851" s="21"/>
      <c r="C851" s="5" t="s">
        <v>6</v>
      </c>
      <c r="D851" s="3">
        <v>0</v>
      </c>
      <c r="E851" s="5" t="s">
        <v>6</v>
      </c>
      <c r="F851" s="3">
        <v>0</v>
      </c>
      <c r="G851" s="5" t="s">
        <v>6</v>
      </c>
      <c r="H851" s="3">
        <v>0</v>
      </c>
      <c r="I851" s="22"/>
      <c r="J851" s="27"/>
      <c r="K851" s="22"/>
    </row>
    <row r="852" spans="1:11" s="4" customFormat="1" ht="15" customHeight="1">
      <c r="A852" s="20" t="s">
        <v>574</v>
      </c>
      <c r="B852" s="21" t="s">
        <v>570</v>
      </c>
      <c r="C852" s="2" t="s">
        <v>15</v>
      </c>
      <c r="D852" s="3">
        <f>D854+D855+D856+D857</f>
        <v>0</v>
      </c>
      <c r="E852" s="2" t="s">
        <v>15</v>
      </c>
      <c r="F852" s="3">
        <f>F854+F855+F856+F857</f>
        <v>3403.59</v>
      </c>
      <c r="G852" s="2" t="s">
        <v>15</v>
      </c>
      <c r="H852" s="3">
        <f>H854+H855+H856+H857</f>
        <v>0</v>
      </c>
      <c r="I852" s="22" t="s">
        <v>576</v>
      </c>
      <c r="J852" s="27"/>
      <c r="K852" s="22" t="s">
        <v>75</v>
      </c>
    </row>
    <row r="853" spans="1:11" s="4" customFormat="1">
      <c r="A853" s="20"/>
      <c r="B853" s="21"/>
      <c r="C853" s="2" t="s">
        <v>8</v>
      </c>
      <c r="D853" s="3"/>
      <c r="E853" s="2" t="s">
        <v>8</v>
      </c>
      <c r="F853" s="3"/>
      <c r="G853" s="2" t="s">
        <v>8</v>
      </c>
      <c r="H853" s="3"/>
      <c r="I853" s="22"/>
      <c r="J853" s="27"/>
      <c r="K853" s="22"/>
    </row>
    <row r="854" spans="1:11" s="4" customFormat="1">
      <c r="A854" s="20"/>
      <c r="B854" s="21"/>
      <c r="C854" s="5" t="s">
        <v>3</v>
      </c>
      <c r="D854" s="3">
        <f>D1226</f>
        <v>0</v>
      </c>
      <c r="E854" s="5" t="s">
        <v>3</v>
      </c>
      <c r="F854" s="3">
        <f>F1226</f>
        <v>0</v>
      </c>
      <c r="G854" s="5" t="s">
        <v>3</v>
      </c>
      <c r="H854" s="3">
        <f>H1226</f>
        <v>0</v>
      </c>
      <c r="I854" s="22"/>
      <c r="J854" s="27"/>
      <c r="K854" s="22"/>
    </row>
    <row r="855" spans="1:11" s="4" customFormat="1">
      <c r="A855" s="20"/>
      <c r="B855" s="21"/>
      <c r="C855" s="5" t="s">
        <v>4</v>
      </c>
      <c r="D855" s="3">
        <f>D1227</f>
        <v>0</v>
      </c>
      <c r="E855" s="5" t="s">
        <v>4</v>
      </c>
      <c r="F855" s="3">
        <f>F1227</f>
        <v>0</v>
      </c>
      <c r="G855" s="5" t="s">
        <v>4</v>
      </c>
      <c r="H855" s="3">
        <f>H1227</f>
        <v>0</v>
      </c>
      <c r="I855" s="22"/>
      <c r="J855" s="27"/>
      <c r="K855" s="22"/>
    </row>
    <row r="856" spans="1:11" s="4" customFormat="1">
      <c r="A856" s="20"/>
      <c r="B856" s="21"/>
      <c r="C856" s="5" t="s">
        <v>5</v>
      </c>
      <c r="D856" s="3">
        <f>0</f>
        <v>0</v>
      </c>
      <c r="E856" s="5" t="s">
        <v>5</v>
      </c>
      <c r="F856" s="3">
        <f>3403590/1000</f>
        <v>3403.59</v>
      </c>
      <c r="G856" s="5" t="s">
        <v>5</v>
      </c>
      <c r="H856" s="3">
        <v>0</v>
      </c>
      <c r="I856" s="22"/>
      <c r="J856" s="27"/>
      <c r="K856" s="22"/>
    </row>
    <row r="857" spans="1:11" s="4" customFormat="1">
      <c r="A857" s="20"/>
      <c r="B857" s="21"/>
      <c r="C857" s="5" t="s">
        <v>6</v>
      </c>
      <c r="D857" s="3">
        <v>0</v>
      </c>
      <c r="E857" s="5" t="s">
        <v>6</v>
      </c>
      <c r="F857" s="3">
        <v>0</v>
      </c>
      <c r="G857" s="5" t="s">
        <v>6</v>
      </c>
      <c r="H857" s="3">
        <v>0</v>
      </c>
      <c r="I857" s="22"/>
      <c r="J857" s="27"/>
      <c r="K857" s="22"/>
    </row>
    <row r="858" spans="1:11" s="4" customFormat="1" ht="15" customHeight="1">
      <c r="A858" s="20" t="s">
        <v>575</v>
      </c>
      <c r="B858" s="21" t="s">
        <v>100</v>
      </c>
      <c r="C858" s="2" t="s">
        <v>15</v>
      </c>
      <c r="D858" s="3">
        <f>D860+D861+D862+D863</f>
        <v>86.14</v>
      </c>
      <c r="E858" s="2" t="s">
        <v>15</v>
      </c>
      <c r="F858" s="3">
        <f>F860+F861+F862+F863</f>
        <v>3311.41</v>
      </c>
      <c r="G858" s="2" t="s">
        <v>15</v>
      </c>
      <c r="H858" s="3">
        <f>H860+H861+H862+H863</f>
        <v>0</v>
      </c>
      <c r="I858" s="22" t="s">
        <v>354</v>
      </c>
      <c r="J858" s="27"/>
      <c r="K858" s="22" t="s">
        <v>75</v>
      </c>
    </row>
    <row r="859" spans="1:11" s="4" customFormat="1" ht="15" customHeight="1">
      <c r="A859" s="20"/>
      <c r="B859" s="21"/>
      <c r="C859" s="2" t="s">
        <v>8</v>
      </c>
      <c r="D859" s="3"/>
      <c r="E859" s="2" t="s">
        <v>8</v>
      </c>
      <c r="F859" s="3"/>
      <c r="G859" s="2" t="s">
        <v>8</v>
      </c>
      <c r="H859" s="3"/>
      <c r="I859" s="22"/>
      <c r="J859" s="27"/>
      <c r="K859" s="22"/>
    </row>
    <row r="860" spans="1:11" s="4" customFormat="1" ht="15" customHeight="1">
      <c r="A860" s="20"/>
      <c r="B860" s="21"/>
      <c r="C860" s="5" t="s">
        <v>3</v>
      </c>
      <c r="D860" s="3">
        <v>0</v>
      </c>
      <c r="E860" s="5" t="s">
        <v>3</v>
      </c>
      <c r="F860" s="3">
        <v>0</v>
      </c>
      <c r="G860" s="5" t="s">
        <v>3</v>
      </c>
      <c r="H860" s="3">
        <v>0</v>
      </c>
      <c r="I860" s="22"/>
      <c r="J860" s="27"/>
      <c r="K860" s="22"/>
    </row>
    <row r="861" spans="1:11" s="4" customFormat="1" ht="15" customHeight="1">
      <c r="A861" s="20"/>
      <c r="B861" s="21"/>
      <c r="C861" s="5" t="s">
        <v>4</v>
      </c>
      <c r="D861" s="3">
        <v>0</v>
      </c>
      <c r="E861" s="5" t="s">
        <v>4</v>
      </c>
      <c r="F861" s="3">
        <v>0</v>
      </c>
      <c r="G861" s="5" t="s">
        <v>4</v>
      </c>
      <c r="H861" s="3">
        <v>0</v>
      </c>
      <c r="I861" s="22"/>
      <c r="J861" s="27"/>
      <c r="K861" s="22"/>
    </row>
    <row r="862" spans="1:11" s="4" customFormat="1" ht="15" customHeight="1">
      <c r="A862" s="20"/>
      <c r="B862" s="21"/>
      <c r="C862" s="5" t="s">
        <v>5</v>
      </c>
      <c r="D862" s="3">
        <f>86140.5/1000</f>
        <v>86.14</v>
      </c>
      <c r="E862" s="5" t="s">
        <v>5</v>
      </c>
      <c r="F862" s="3">
        <f>3311410/1000</f>
        <v>3311.41</v>
      </c>
      <c r="G862" s="5" t="s">
        <v>5</v>
      </c>
      <c r="H862" s="3">
        <v>0</v>
      </c>
      <c r="I862" s="22"/>
      <c r="J862" s="27"/>
      <c r="K862" s="22"/>
    </row>
    <row r="863" spans="1:11" s="4" customFormat="1" ht="24" customHeight="1">
      <c r="A863" s="20"/>
      <c r="B863" s="21"/>
      <c r="C863" s="5" t="s">
        <v>6</v>
      </c>
      <c r="D863" s="3">
        <v>0</v>
      </c>
      <c r="E863" s="5" t="s">
        <v>6</v>
      </c>
      <c r="F863" s="3">
        <v>0</v>
      </c>
      <c r="G863" s="5" t="s">
        <v>6</v>
      </c>
      <c r="H863" s="3">
        <v>0</v>
      </c>
      <c r="I863" s="22"/>
      <c r="J863" s="27"/>
      <c r="K863" s="22"/>
    </row>
    <row r="864" spans="1:11" s="4" customFormat="1" ht="15" customHeight="1">
      <c r="A864" s="20" t="s">
        <v>140</v>
      </c>
      <c r="B864" s="21" t="s">
        <v>403</v>
      </c>
      <c r="C864" s="2" t="s">
        <v>15</v>
      </c>
      <c r="D864" s="3">
        <f>D866+D867+D868+D869</f>
        <v>19792.45</v>
      </c>
      <c r="E864" s="2" t="s">
        <v>15</v>
      </c>
      <c r="F864" s="3">
        <f>F866+F867+F868+F869</f>
        <v>3886</v>
      </c>
      <c r="G864" s="2" t="s">
        <v>15</v>
      </c>
      <c r="H864" s="3">
        <f>H866+H867+H868+H869</f>
        <v>0</v>
      </c>
      <c r="I864" s="22" t="s">
        <v>265</v>
      </c>
      <c r="J864" s="27"/>
      <c r="K864" s="22" t="s">
        <v>75</v>
      </c>
    </row>
    <row r="865" spans="1:11" s="4" customFormat="1" ht="15" customHeight="1">
      <c r="A865" s="20"/>
      <c r="B865" s="21"/>
      <c r="C865" s="2" t="s">
        <v>8</v>
      </c>
      <c r="D865" s="3"/>
      <c r="E865" s="2" t="s">
        <v>8</v>
      </c>
      <c r="F865" s="3"/>
      <c r="G865" s="2" t="s">
        <v>8</v>
      </c>
      <c r="H865" s="3"/>
      <c r="I865" s="22"/>
      <c r="J865" s="27"/>
      <c r="K865" s="22"/>
    </row>
    <row r="866" spans="1:11" s="4" customFormat="1" ht="15" customHeight="1">
      <c r="A866" s="20"/>
      <c r="B866" s="21"/>
      <c r="C866" s="5" t="s">
        <v>3</v>
      </c>
      <c r="D866" s="3">
        <f>D872</f>
        <v>0</v>
      </c>
      <c r="E866" s="5" t="s">
        <v>3</v>
      </c>
      <c r="F866" s="3">
        <f>F872</f>
        <v>0</v>
      </c>
      <c r="G866" s="5" t="s">
        <v>3</v>
      </c>
      <c r="H866" s="3">
        <f>H872</f>
        <v>0</v>
      </c>
      <c r="I866" s="22"/>
      <c r="J866" s="27"/>
      <c r="K866" s="22"/>
    </row>
    <row r="867" spans="1:11" s="4" customFormat="1" ht="15" customHeight="1">
      <c r="A867" s="20"/>
      <c r="B867" s="21"/>
      <c r="C867" s="5" t="s">
        <v>4</v>
      </c>
      <c r="D867" s="3">
        <f t="shared" ref="D867:F869" si="45">D873</f>
        <v>12960</v>
      </c>
      <c r="E867" s="5" t="s">
        <v>4</v>
      </c>
      <c r="F867" s="3">
        <f t="shared" si="45"/>
        <v>0</v>
      </c>
      <c r="G867" s="5" t="s">
        <v>4</v>
      </c>
      <c r="H867" s="3">
        <f t="shared" ref="H867:H869" si="46">H873</f>
        <v>0</v>
      </c>
      <c r="I867" s="22"/>
      <c r="J867" s="27"/>
      <c r="K867" s="22"/>
    </row>
    <row r="868" spans="1:11" s="4" customFormat="1" ht="15" customHeight="1">
      <c r="A868" s="20"/>
      <c r="B868" s="21"/>
      <c r="C868" s="5" t="s">
        <v>5</v>
      </c>
      <c r="D868" s="3">
        <f t="shared" si="45"/>
        <v>6832.45</v>
      </c>
      <c r="E868" s="5" t="s">
        <v>5</v>
      </c>
      <c r="F868" s="3">
        <f t="shared" si="45"/>
        <v>3886</v>
      </c>
      <c r="G868" s="5" t="s">
        <v>5</v>
      </c>
      <c r="H868" s="3">
        <f t="shared" si="46"/>
        <v>0</v>
      </c>
      <c r="I868" s="22"/>
      <c r="J868" s="27"/>
      <c r="K868" s="22"/>
    </row>
    <row r="869" spans="1:11" s="4" customFormat="1" ht="15" customHeight="1">
      <c r="A869" s="20"/>
      <c r="B869" s="21"/>
      <c r="C869" s="5" t="s">
        <v>6</v>
      </c>
      <c r="D869" s="3">
        <f t="shared" si="45"/>
        <v>0</v>
      </c>
      <c r="E869" s="5" t="s">
        <v>6</v>
      </c>
      <c r="F869" s="3">
        <f t="shared" si="45"/>
        <v>0</v>
      </c>
      <c r="G869" s="5" t="s">
        <v>6</v>
      </c>
      <c r="H869" s="3">
        <f t="shared" si="46"/>
        <v>0</v>
      </c>
      <c r="I869" s="22"/>
      <c r="J869" s="27"/>
      <c r="K869" s="22"/>
    </row>
    <row r="870" spans="1:11" s="4" customFormat="1" ht="15" customHeight="1">
      <c r="A870" s="20" t="s">
        <v>146</v>
      </c>
      <c r="B870" s="21" t="s">
        <v>100</v>
      </c>
      <c r="C870" s="2" t="s">
        <v>15</v>
      </c>
      <c r="D870" s="3">
        <f>D872+D873+D874+D875</f>
        <v>19792.45</v>
      </c>
      <c r="E870" s="2" t="s">
        <v>15</v>
      </c>
      <c r="F870" s="3">
        <f>F872+F873+F874+F875</f>
        <v>3886</v>
      </c>
      <c r="G870" s="2" t="s">
        <v>15</v>
      </c>
      <c r="H870" s="3">
        <f>H872+H873+H874+H875</f>
        <v>0</v>
      </c>
      <c r="I870" s="22" t="s">
        <v>354</v>
      </c>
      <c r="J870" s="27"/>
      <c r="K870" s="22" t="s">
        <v>75</v>
      </c>
    </row>
    <row r="871" spans="1:11" s="4" customFormat="1" ht="15" customHeight="1">
      <c r="A871" s="20"/>
      <c r="B871" s="21"/>
      <c r="C871" s="2" t="s">
        <v>8</v>
      </c>
      <c r="D871" s="3"/>
      <c r="E871" s="2" t="s">
        <v>8</v>
      </c>
      <c r="F871" s="3"/>
      <c r="G871" s="2" t="s">
        <v>8</v>
      </c>
      <c r="H871" s="3"/>
      <c r="I871" s="22"/>
      <c r="J871" s="27"/>
      <c r="K871" s="22"/>
    </row>
    <row r="872" spans="1:11" s="4" customFormat="1" ht="15" customHeight="1">
      <c r="A872" s="20"/>
      <c r="B872" s="21"/>
      <c r="C872" s="5" t="s">
        <v>3</v>
      </c>
      <c r="D872" s="3">
        <v>0</v>
      </c>
      <c r="E872" s="5" t="s">
        <v>3</v>
      </c>
      <c r="F872" s="3">
        <v>0</v>
      </c>
      <c r="G872" s="5" t="s">
        <v>3</v>
      </c>
      <c r="H872" s="3">
        <v>0</v>
      </c>
      <c r="I872" s="22"/>
      <c r="J872" s="27"/>
      <c r="K872" s="22"/>
    </row>
    <row r="873" spans="1:11" s="4" customFormat="1" ht="15" customHeight="1">
      <c r="A873" s="20"/>
      <c r="B873" s="21"/>
      <c r="C873" s="5" t="s">
        <v>4</v>
      </c>
      <c r="D873" s="3">
        <v>12960</v>
      </c>
      <c r="E873" s="5" t="s">
        <v>4</v>
      </c>
      <c r="F873" s="3">
        <v>0</v>
      </c>
      <c r="G873" s="5" t="s">
        <v>4</v>
      </c>
      <c r="H873" s="3">
        <v>0</v>
      </c>
      <c r="I873" s="22"/>
      <c r="J873" s="27"/>
      <c r="K873" s="22"/>
    </row>
    <row r="874" spans="1:11" s="4" customFormat="1" ht="15" customHeight="1">
      <c r="A874" s="20"/>
      <c r="B874" s="21"/>
      <c r="C874" s="5" t="s">
        <v>5</v>
      </c>
      <c r="D874" s="3">
        <v>6832.45</v>
      </c>
      <c r="E874" s="5" t="s">
        <v>5</v>
      </c>
      <c r="F874" s="3">
        <v>3886</v>
      </c>
      <c r="G874" s="5" t="s">
        <v>5</v>
      </c>
      <c r="H874" s="3">
        <v>0</v>
      </c>
      <c r="I874" s="22"/>
      <c r="J874" s="27"/>
      <c r="K874" s="22"/>
    </row>
    <row r="875" spans="1:11" s="4" customFormat="1" ht="15" customHeight="1">
      <c r="A875" s="20"/>
      <c r="B875" s="21"/>
      <c r="C875" s="5" t="s">
        <v>6</v>
      </c>
      <c r="D875" s="3">
        <v>0</v>
      </c>
      <c r="E875" s="5" t="s">
        <v>6</v>
      </c>
      <c r="F875" s="3">
        <v>0</v>
      </c>
      <c r="G875" s="5" t="s">
        <v>6</v>
      </c>
      <c r="H875" s="3">
        <v>0</v>
      </c>
      <c r="I875" s="22"/>
      <c r="J875" s="27"/>
      <c r="K875" s="22"/>
    </row>
    <row r="876" spans="1:11" s="4" customFormat="1" ht="15" customHeight="1">
      <c r="A876" s="20" t="s">
        <v>145</v>
      </c>
      <c r="B876" s="21" t="s">
        <v>404</v>
      </c>
      <c r="C876" s="2" t="s">
        <v>15</v>
      </c>
      <c r="D876" s="3">
        <f>D878+D879+D880+D881</f>
        <v>0</v>
      </c>
      <c r="E876" s="2" t="s">
        <v>15</v>
      </c>
      <c r="F876" s="3">
        <f>F878+F879+F880+F881</f>
        <v>0</v>
      </c>
      <c r="G876" s="2" t="s">
        <v>15</v>
      </c>
      <c r="H876" s="3">
        <f>H878+H879+H880+H881</f>
        <v>0</v>
      </c>
      <c r="I876" s="22" t="s">
        <v>265</v>
      </c>
      <c r="J876" s="27"/>
      <c r="K876" s="22" t="s">
        <v>75</v>
      </c>
    </row>
    <row r="877" spans="1:11" s="4" customFormat="1" ht="15" customHeight="1">
      <c r="A877" s="20"/>
      <c r="B877" s="21"/>
      <c r="C877" s="2" t="s">
        <v>8</v>
      </c>
      <c r="D877" s="3"/>
      <c r="E877" s="2" t="s">
        <v>8</v>
      </c>
      <c r="F877" s="3"/>
      <c r="G877" s="2" t="s">
        <v>8</v>
      </c>
      <c r="H877" s="3"/>
      <c r="I877" s="22"/>
      <c r="J877" s="27"/>
      <c r="K877" s="22"/>
    </row>
    <row r="878" spans="1:11" s="4" customFormat="1" ht="15" customHeight="1">
      <c r="A878" s="20"/>
      <c r="B878" s="21"/>
      <c r="C878" s="5" t="s">
        <v>3</v>
      </c>
      <c r="D878" s="3">
        <v>0</v>
      </c>
      <c r="E878" s="5" t="s">
        <v>3</v>
      </c>
      <c r="F878" s="3">
        <v>0</v>
      </c>
      <c r="G878" s="5" t="s">
        <v>3</v>
      </c>
      <c r="H878" s="3">
        <v>0</v>
      </c>
      <c r="I878" s="22"/>
      <c r="J878" s="27"/>
      <c r="K878" s="22"/>
    </row>
    <row r="879" spans="1:11" s="4" customFormat="1" ht="15" customHeight="1">
      <c r="A879" s="20"/>
      <c r="B879" s="21"/>
      <c r="C879" s="5" t="s">
        <v>4</v>
      </c>
      <c r="D879" s="3">
        <v>0</v>
      </c>
      <c r="E879" s="5" t="s">
        <v>4</v>
      </c>
      <c r="F879" s="3">
        <v>0</v>
      </c>
      <c r="G879" s="5" t="s">
        <v>4</v>
      </c>
      <c r="H879" s="3">
        <v>0</v>
      </c>
      <c r="I879" s="22"/>
      <c r="J879" s="27"/>
      <c r="K879" s="22"/>
    </row>
    <row r="880" spans="1:11" s="4" customFormat="1" ht="15" customHeight="1">
      <c r="A880" s="20"/>
      <c r="B880" s="21"/>
      <c r="C880" s="5" t="s">
        <v>5</v>
      </c>
      <c r="D880" s="3">
        <v>0</v>
      </c>
      <c r="E880" s="5" t="s">
        <v>5</v>
      </c>
      <c r="F880" s="3">
        <v>0</v>
      </c>
      <c r="G880" s="5" t="s">
        <v>5</v>
      </c>
      <c r="H880" s="3">
        <v>0</v>
      </c>
      <c r="I880" s="22"/>
      <c r="J880" s="27"/>
      <c r="K880" s="22"/>
    </row>
    <row r="881" spans="1:11" s="4" customFormat="1" ht="15" customHeight="1">
      <c r="A881" s="20"/>
      <c r="B881" s="21"/>
      <c r="C881" s="5" t="s">
        <v>6</v>
      </c>
      <c r="D881" s="3">
        <v>0</v>
      </c>
      <c r="E881" s="5" t="s">
        <v>6</v>
      </c>
      <c r="F881" s="3">
        <v>0</v>
      </c>
      <c r="G881" s="5" t="s">
        <v>6</v>
      </c>
      <c r="H881" s="3">
        <v>0</v>
      </c>
      <c r="I881" s="22"/>
      <c r="J881" s="27"/>
      <c r="K881" s="22"/>
    </row>
    <row r="882" spans="1:11" s="4" customFormat="1" ht="15" customHeight="1">
      <c r="A882" s="20" t="s">
        <v>148</v>
      </c>
      <c r="B882" s="21" t="s">
        <v>407</v>
      </c>
      <c r="C882" s="2" t="s">
        <v>15</v>
      </c>
      <c r="D882" s="3">
        <f>D884+D885+D886+D887</f>
        <v>1934.07</v>
      </c>
      <c r="E882" s="2" t="s">
        <v>15</v>
      </c>
      <c r="F882" s="3">
        <f>F884+F885+F886+F887</f>
        <v>0</v>
      </c>
      <c r="G882" s="2" t="s">
        <v>15</v>
      </c>
      <c r="H882" s="3">
        <f>H884+H885+H886+H887</f>
        <v>0</v>
      </c>
      <c r="I882" s="22" t="s">
        <v>356</v>
      </c>
      <c r="J882" s="27"/>
      <c r="K882" s="22" t="s">
        <v>75</v>
      </c>
    </row>
    <row r="883" spans="1:11" s="4" customFormat="1" ht="15" customHeight="1">
      <c r="A883" s="20"/>
      <c r="B883" s="21"/>
      <c r="C883" s="2" t="s">
        <v>8</v>
      </c>
      <c r="D883" s="3"/>
      <c r="E883" s="2" t="s">
        <v>8</v>
      </c>
      <c r="F883" s="3"/>
      <c r="G883" s="2" t="s">
        <v>8</v>
      </c>
      <c r="H883" s="3"/>
      <c r="I883" s="22"/>
      <c r="J883" s="27"/>
      <c r="K883" s="22"/>
    </row>
    <row r="884" spans="1:11" s="4" customFormat="1" ht="15" customHeight="1">
      <c r="A884" s="20"/>
      <c r="B884" s="21"/>
      <c r="C884" s="5" t="s">
        <v>3</v>
      </c>
      <c r="D884" s="3">
        <f>D890+D896+D902</f>
        <v>0</v>
      </c>
      <c r="E884" s="5" t="s">
        <v>3</v>
      </c>
      <c r="F884" s="3">
        <f>F890+F896+F902</f>
        <v>0</v>
      </c>
      <c r="G884" s="5" t="s">
        <v>3</v>
      </c>
      <c r="H884" s="3">
        <f>H890+H896+H902</f>
        <v>0</v>
      </c>
      <c r="I884" s="22"/>
      <c r="J884" s="27"/>
      <c r="K884" s="22"/>
    </row>
    <row r="885" spans="1:11" s="4" customFormat="1" ht="15" customHeight="1">
      <c r="A885" s="20"/>
      <c r="B885" s="21"/>
      <c r="C885" s="5" t="s">
        <v>4</v>
      </c>
      <c r="D885" s="3">
        <f t="shared" ref="D885:F887" si="47">D891+D897+D903</f>
        <v>0</v>
      </c>
      <c r="E885" s="5" t="s">
        <v>4</v>
      </c>
      <c r="F885" s="3">
        <f t="shared" si="47"/>
        <v>0</v>
      </c>
      <c r="G885" s="5" t="s">
        <v>4</v>
      </c>
      <c r="H885" s="3">
        <f t="shared" ref="H885:H887" si="48">H891+H897+H903</f>
        <v>0</v>
      </c>
      <c r="I885" s="22"/>
      <c r="J885" s="27"/>
      <c r="K885" s="22"/>
    </row>
    <row r="886" spans="1:11" s="4" customFormat="1" ht="15" customHeight="1">
      <c r="A886" s="20"/>
      <c r="B886" s="21"/>
      <c r="C886" s="5" t="s">
        <v>5</v>
      </c>
      <c r="D886" s="3">
        <f t="shared" si="47"/>
        <v>1934.07</v>
      </c>
      <c r="E886" s="5" t="s">
        <v>5</v>
      </c>
      <c r="F886" s="3">
        <f t="shared" si="47"/>
        <v>0</v>
      </c>
      <c r="G886" s="5" t="s">
        <v>5</v>
      </c>
      <c r="H886" s="3">
        <f t="shared" si="48"/>
        <v>0</v>
      </c>
      <c r="I886" s="22"/>
      <c r="J886" s="27"/>
      <c r="K886" s="22"/>
    </row>
    <row r="887" spans="1:11" s="4" customFormat="1" ht="15" customHeight="1">
      <c r="A887" s="20"/>
      <c r="B887" s="21"/>
      <c r="C887" s="5" t="s">
        <v>6</v>
      </c>
      <c r="D887" s="3">
        <f t="shared" si="47"/>
        <v>0</v>
      </c>
      <c r="E887" s="5" t="s">
        <v>6</v>
      </c>
      <c r="F887" s="3">
        <f t="shared" si="47"/>
        <v>0</v>
      </c>
      <c r="G887" s="5" t="s">
        <v>6</v>
      </c>
      <c r="H887" s="3">
        <f t="shared" si="48"/>
        <v>0</v>
      </c>
      <c r="I887" s="22"/>
      <c r="J887" s="27"/>
      <c r="K887" s="22"/>
    </row>
    <row r="888" spans="1:11" s="4" customFormat="1" ht="15" customHeight="1">
      <c r="A888" s="20" t="s">
        <v>149</v>
      </c>
      <c r="B888" s="21" t="s">
        <v>405</v>
      </c>
      <c r="C888" s="2" t="s">
        <v>15</v>
      </c>
      <c r="D888" s="3">
        <f>D890+D891+D892+D893</f>
        <v>1083.19</v>
      </c>
      <c r="E888" s="2" t="s">
        <v>15</v>
      </c>
      <c r="F888" s="3">
        <f>F890+F891+F892+F893</f>
        <v>0</v>
      </c>
      <c r="G888" s="2" t="s">
        <v>15</v>
      </c>
      <c r="H888" s="3">
        <f>H890+H891+H892+H893</f>
        <v>0</v>
      </c>
      <c r="I888" s="22" t="s">
        <v>356</v>
      </c>
      <c r="J888" s="27"/>
      <c r="K888" s="22" t="s">
        <v>75</v>
      </c>
    </row>
    <row r="889" spans="1:11" s="4" customFormat="1">
      <c r="A889" s="20"/>
      <c r="B889" s="21"/>
      <c r="C889" s="2" t="s">
        <v>8</v>
      </c>
      <c r="D889" s="3"/>
      <c r="E889" s="2" t="s">
        <v>8</v>
      </c>
      <c r="F889" s="3"/>
      <c r="G889" s="2" t="s">
        <v>8</v>
      </c>
      <c r="H889" s="3"/>
      <c r="I889" s="22"/>
      <c r="J889" s="27"/>
      <c r="K889" s="22"/>
    </row>
    <row r="890" spans="1:11" s="4" customFormat="1" ht="24.75" customHeight="1">
      <c r="A890" s="20"/>
      <c r="B890" s="21"/>
      <c r="C890" s="5" t="s">
        <v>3</v>
      </c>
      <c r="D890" s="3">
        <v>0</v>
      </c>
      <c r="E890" s="5" t="s">
        <v>3</v>
      </c>
      <c r="F890" s="3">
        <v>0</v>
      </c>
      <c r="G890" s="5" t="s">
        <v>3</v>
      </c>
      <c r="H890" s="3">
        <v>0</v>
      </c>
      <c r="I890" s="22"/>
      <c r="J890" s="27"/>
      <c r="K890" s="22"/>
    </row>
    <row r="891" spans="1:11" s="4" customFormat="1">
      <c r="A891" s="20"/>
      <c r="B891" s="21"/>
      <c r="C891" s="5" t="s">
        <v>4</v>
      </c>
      <c r="D891" s="3">
        <v>0</v>
      </c>
      <c r="E891" s="5" t="s">
        <v>4</v>
      </c>
      <c r="F891" s="3">
        <v>0</v>
      </c>
      <c r="G891" s="5" t="s">
        <v>4</v>
      </c>
      <c r="H891" s="3">
        <v>0</v>
      </c>
      <c r="I891" s="22"/>
      <c r="J891" s="27"/>
      <c r="K891" s="22"/>
    </row>
    <row r="892" spans="1:11" s="4" customFormat="1">
      <c r="A892" s="20"/>
      <c r="B892" s="21"/>
      <c r="C892" s="5" t="s">
        <v>5</v>
      </c>
      <c r="D892" s="3">
        <f>1083193.09/1000</f>
        <v>1083.19</v>
      </c>
      <c r="E892" s="5" t="s">
        <v>5</v>
      </c>
      <c r="F892" s="3">
        <v>0</v>
      </c>
      <c r="G892" s="5" t="s">
        <v>5</v>
      </c>
      <c r="H892" s="3">
        <v>0</v>
      </c>
      <c r="I892" s="22"/>
      <c r="J892" s="27"/>
      <c r="K892" s="22"/>
    </row>
    <row r="893" spans="1:11" s="4" customFormat="1">
      <c r="A893" s="20"/>
      <c r="B893" s="21"/>
      <c r="C893" s="5" t="s">
        <v>6</v>
      </c>
      <c r="D893" s="3">
        <v>0</v>
      </c>
      <c r="E893" s="5" t="s">
        <v>6</v>
      </c>
      <c r="F893" s="3">
        <v>0</v>
      </c>
      <c r="G893" s="5" t="s">
        <v>6</v>
      </c>
      <c r="H893" s="3">
        <v>0</v>
      </c>
      <c r="I893" s="22"/>
      <c r="J893" s="27"/>
      <c r="K893" s="22"/>
    </row>
    <row r="894" spans="1:11" s="4" customFormat="1" ht="15" customHeight="1">
      <c r="A894" s="20" t="s">
        <v>150</v>
      </c>
      <c r="B894" s="21" t="s">
        <v>406</v>
      </c>
      <c r="C894" s="2" t="s">
        <v>15</v>
      </c>
      <c r="D894" s="3">
        <f>D896+D897+D898+D899</f>
        <v>850.88</v>
      </c>
      <c r="E894" s="2" t="s">
        <v>15</v>
      </c>
      <c r="F894" s="3">
        <f>F896+F897+F898+F899</f>
        <v>0</v>
      </c>
      <c r="G894" s="2" t="s">
        <v>15</v>
      </c>
      <c r="H894" s="3">
        <f>H896+H897+H898+H899</f>
        <v>0</v>
      </c>
      <c r="I894" s="22" t="s">
        <v>356</v>
      </c>
      <c r="J894" s="27"/>
      <c r="K894" s="22" t="s">
        <v>75</v>
      </c>
    </row>
    <row r="895" spans="1:11" s="4" customFormat="1">
      <c r="A895" s="20"/>
      <c r="B895" s="21"/>
      <c r="C895" s="2" t="s">
        <v>8</v>
      </c>
      <c r="D895" s="3"/>
      <c r="E895" s="2" t="s">
        <v>8</v>
      </c>
      <c r="F895" s="3"/>
      <c r="G895" s="2" t="s">
        <v>8</v>
      </c>
      <c r="H895" s="3"/>
      <c r="I895" s="22"/>
      <c r="J895" s="27"/>
      <c r="K895" s="22"/>
    </row>
    <row r="896" spans="1:11" s="4" customFormat="1">
      <c r="A896" s="20"/>
      <c r="B896" s="21"/>
      <c r="C896" s="5" t="s">
        <v>3</v>
      </c>
      <c r="D896" s="3">
        <v>0</v>
      </c>
      <c r="E896" s="5" t="s">
        <v>3</v>
      </c>
      <c r="F896" s="3">
        <v>0</v>
      </c>
      <c r="G896" s="5" t="s">
        <v>3</v>
      </c>
      <c r="H896" s="3">
        <v>0</v>
      </c>
      <c r="I896" s="22"/>
      <c r="J896" s="27"/>
      <c r="K896" s="22"/>
    </row>
    <row r="897" spans="1:11" s="4" customFormat="1">
      <c r="A897" s="20"/>
      <c r="B897" s="21"/>
      <c r="C897" s="5" t="s">
        <v>4</v>
      </c>
      <c r="D897" s="3">
        <v>0</v>
      </c>
      <c r="E897" s="5" t="s">
        <v>4</v>
      </c>
      <c r="F897" s="3">
        <v>0</v>
      </c>
      <c r="G897" s="5" t="s">
        <v>4</v>
      </c>
      <c r="H897" s="3">
        <v>0</v>
      </c>
      <c r="I897" s="22"/>
      <c r="J897" s="27"/>
      <c r="K897" s="22"/>
    </row>
    <row r="898" spans="1:11" s="4" customFormat="1">
      <c r="A898" s="20"/>
      <c r="B898" s="21"/>
      <c r="C898" s="5" t="s">
        <v>5</v>
      </c>
      <c r="D898" s="3">
        <f>850878.86/1000</f>
        <v>850.88</v>
      </c>
      <c r="E898" s="5" t="s">
        <v>5</v>
      </c>
      <c r="F898" s="3">
        <v>0</v>
      </c>
      <c r="G898" s="5" t="s">
        <v>5</v>
      </c>
      <c r="H898" s="3">
        <v>0</v>
      </c>
      <c r="I898" s="22"/>
      <c r="J898" s="27"/>
      <c r="K898" s="22"/>
    </row>
    <row r="899" spans="1:11" s="4" customFormat="1">
      <c r="A899" s="20"/>
      <c r="B899" s="21"/>
      <c r="C899" s="5" t="s">
        <v>6</v>
      </c>
      <c r="D899" s="3">
        <v>0</v>
      </c>
      <c r="E899" s="5" t="s">
        <v>6</v>
      </c>
      <c r="F899" s="3">
        <v>0</v>
      </c>
      <c r="G899" s="5" t="s">
        <v>6</v>
      </c>
      <c r="H899" s="3">
        <v>0</v>
      </c>
      <c r="I899" s="22"/>
      <c r="J899" s="27"/>
      <c r="K899" s="22"/>
    </row>
    <row r="900" spans="1:11" s="4" customFormat="1" ht="15" customHeight="1">
      <c r="A900" s="20" t="s">
        <v>147</v>
      </c>
      <c r="B900" s="21" t="s">
        <v>100</v>
      </c>
      <c r="C900" s="2" t="s">
        <v>15</v>
      </c>
      <c r="D900" s="3">
        <f>D902+D903+D904+D905</f>
        <v>0</v>
      </c>
      <c r="E900" s="2" t="s">
        <v>15</v>
      </c>
      <c r="F900" s="3">
        <f>F902+F903+F904+F905</f>
        <v>0</v>
      </c>
      <c r="G900" s="2" t="s">
        <v>15</v>
      </c>
      <c r="H900" s="3">
        <f>H902+H903+H904+H905</f>
        <v>0</v>
      </c>
      <c r="I900" s="22" t="s">
        <v>356</v>
      </c>
      <c r="J900" s="27"/>
      <c r="K900" s="22" t="s">
        <v>75</v>
      </c>
    </row>
    <row r="901" spans="1:11" s="4" customFormat="1" ht="15" customHeight="1">
      <c r="A901" s="20"/>
      <c r="B901" s="21"/>
      <c r="C901" s="2" t="s">
        <v>8</v>
      </c>
      <c r="D901" s="3"/>
      <c r="E901" s="2" t="s">
        <v>8</v>
      </c>
      <c r="F901" s="3"/>
      <c r="G901" s="2" t="s">
        <v>8</v>
      </c>
      <c r="H901" s="3"/>
      <c r="I901" s="22"/>
      <c r="J901" s="27"/>
      <c r="K901" s="22"/>
    </row>
    <row r="902" spans="1:11" s="4" customFormat="1" ht="15" customHeight="1">
      <c r="A902" s="20"/>
      <c r="B902" s="21"/>
      <c r="C902" s="5" t="s">
        <v>3</v>
      </c>
      <c r="D902" s="3">
        <v>0</v>
      </c>
      <c r="E902" s="5" t="s">
        <v>3</v>
      </c>
      <c r="F902" s="3">
        <v>0</v>
      </c>
      <c r="G902" s="5" t="s">
        <v>3</v>
      </c>
      <c r="H902" s="3">
        <v>0</v>
      </c>
      <c r="I902" s="22"/>
      <c r="J902" s="27"/>
      <c r="K902" s="22"/>
    </row>
    <row r="903" spans="1:11" s="4" customFormat="1" ht="15" customHeight="1">
      <c r="A903" s="20"/>
      <c r="B903" s="21"/>
      <c r="C903" s="5" t="s">
        <v>4</v>
      </c>
      <c r="D903" s="3">
        <v>0</v>
      </c>
      <c r="E903" s="5" t="s">
        <v>4</v>
      </c>
      <c r="F903" s="3">
        <v>0</v>
      </c>
      <c r="G903" s="5" t="s">
        <v>4</v>
      </c>
      <c r="H903" s="3">
        <v>0</v>
      </c>
      <c r="I903" s="22"/>
      <c r="J903" s="27"/>
      <c r="K903" s="22"/>
    </row>
    <row r="904" spans="1:11" s="4" customFormat="1" ht="15" customHeight="1">
      <c r="A904" s="20"/>
      <c r="B904" s="21"/>
      <c r="C904" s="5" t="s">
        <v>5</v>
      </c>
      <c r="D904" s="3">
        <v>0</v>
      </c>
      <c r="E904" s="5" t="s">
        <v>5</v>
      </c>
      <c r="F904" s="3">
        <v>0</v>
      </c>
      <c r="G904" s="5" t="s">
        <v>5</v>
      </c>
      <c r="H904" s="3">
        <v>0</v>
      </c>
      <c r="I904" s="22"/>
      <c r="J904" s="27"/>
      <c r="K904" s="22"/>
    </row>
    <row r="905" spans="1:11" s="4" customFormat="1" ht="15" customHeight="1">
      <c r="A905" s="20"/>
      <c r="B905" s="21"/>
      <c r="C905" s="5" t="s">
        <v>6</v>
      </c>
      <c r="D905" s="3">
        <v>0</v>
      </c>
      <c r="E905" s="5" t="s">
        <v>6</v>
      </c>
      <c r="F905" s="3">
        <v>0</v>
      </c>
      <c r="G905" s="5" t="s">
        <v>6</v>
      </c>
      <c r="H905" s="3">
        <v>0</v>
      </c>
      <c r="I905" s="22"/>
      <c r="J905" s="27"/>
      <c r="K905" s="22"/>
    </row>
    <row r="906" spans="1:11" s="4" customFormat="1" ht="15" customHeight="1">
      <c r="A906" s="20" t="s">
        <v>151</v>
      </c>
      <c r="B906" s="21" t="s">
        <v>577</v>
      </c>
      <c r="C906" s="2" t="s">
        <v>15</v>
      </c>
      <c r="D906" s="3">
        <f>D908+D909+D910+D911</f>
        <v>0</v>
      </c>
      <c r="E906" s="2" t="s">
        <v>15</v>
      </c>
      <c r="F906" s="3">
        <f>F908+F909+F910+F911</f>
        <v>0</v>
      </c>
      <c r="G906" s="2" t="s">
        <v>15</v>
      </c>
      <c r="H906" s="3">
        <f>H908+H909+H910+H911</f>
        <v>0</v>
      </c>
      <c r="I906" s="22" t="s">
        <v>356</v>
      </c>
      <c r="J906" s="27"/>
      <c r="K906" s="22" t="s">
        <v>75</v>
      </c>
    </row>
    <row r="907" spans="1:11" s="4" customFormat="1" ht="15" customHeight="1">
      <c r="A907" s="20"/>
      <c r="B907" s="21"/>
      <c r="C907" s="2" t="s">
        <v>8</v>
      </c>
      <c r="D907" s="3"/>
      <c r="E907" s="2" t="s">
        <v>8</v>
      </c>
      <c r="F907" s="3"/>
      <c r="G907" s="2" t="s">
        <v>8</v>
      </c>
      <c r="H907" s="3"/>
      <c r="I907" s="22"/>
      <c r="J907" s="27"/>
      <c r="K907" s="22"/>
    </row>
    <row r="908" spans="1:11" s="4" customFormat="1" ht="15" customHeight="1">
      <c r="A908" s="20"/>
      <c r="B908" s="21"/>
      <c r="C908" s="5" t="s">
        <v>3</v>
      </c>
      <c r="D908" s="3">
        <v>0</v>
      </c>
      <c r="E908" s="5" t="s">
        <v>3</v>
      </c>
      <c r="F908" s="3">
        <v>0</v>
      </c>
      <c r="G908" s="5" t="s">
        <v>3</v>
      </c>
      <c r="H908" s="3">
        <v>0</v>
      </c>
      <c r="I908" s="22"/>
      <c r="J908" s="27"/>
      <c r="K908" s="22"/>
    </row>
    <row r="909" spans="1:11" s="4" customFormat="1" ht="15" customHeight="1">
      <c r="A909" s="20"/>
      <c r="B909" s="21"/>
      <c r="C909" s="5" t="s">
        <v>4</v>
      </c>
      <c r="D909" s="3">
        <v>0</v>
      </c>
      <c r="E909" s="5" t="s">
        <v>4</v>
      </c>
      <c r="F909" s="3">
        <v>0</v>
      </c>
      <c r="G909" s="5" t="s">
        <v>4</v>
      </c>
      <c r="H909" s="3">
        <v>0</v>
      </c>
      <c r="I909" s="22"/>
      <c r="J909" s="27"/>
      <c r="K909" s="22"/>
    </row>
    <row r="910" spans="1:11" s="4" customFormat="1" ht="15" customHeight="1">
      <c r="A910" s="20"/>
      <c r="B910" s="21"/>
      <c r="C910" s="5" t="s">
        <v>5</v>
      </c>
      <c r="D910" s="3">
        <v>0</v>
      </c>
      <c r="E910" s="5" t="s">
        <v>5</v>
      </c>
      <c r="F910" s="3">
        <v>0</v>
      </c>
      <c r="G910" s="5" t="s">
        <v>5</v>
      </c>
      <c r="H910" s="3">
        <v>0</v>
      </c>
      <c r="I910" s="22"/>
      <c r="J910" s="27"/>
      <c r="K910" s="22"/>
    </row>
    <row r="911" spans="1:11" s="4" customFormat="1" ht="15" customHeight="1">
      <c r="A911" s="20"/>
      <c r="B911" s="21"/>
      <c r="C911" s="5" t="s">
        <v>6</v>
      </c>
      <c r="D911" s="3">
        <v>0</v>
      </c>
      <c r="E911" s="5" t="s">
        <v>6</v>
      </c>
      <c r="F911" s="3">
        <v>0</v>
      </c>
      <c r="G911" s="5" t="s">
        <v>6</v>
      </c>
      <c r="H911" s="3">
        <v>0</v>
      </c>
      <c r="I911" s="22"/>
      <c r="J911" s="27"/>
      <c r="K911" s="22"/>
    </row>
    <row r="912" spans="1:11" s="4" customFormat="1" ht="15" customHeight="1">
      <c r="A912" s="20" t="s">
        <v>152</v>
      </c>
      <c r="B912" s="21" t="s">
        <v>408</v>
      </c>
      <c r="C912" s="2" t="s">
        <v>15</v>
      </c>
      <c r="D912" s="3">
        <f>D914+D915+D916+D917</f>
        <v>1220.47</v>
      </c>
      <c r="E912" s="2" t="s">
        <v>15</v>
      </c>
      <c r="F912" s="3">
        <f>F914+F915+F916+F917</f>
        <v>0</v>
      </c>
      <c r="G912" s="2" t="s">
        <v>15</v>
      </c>
      <c r="H912" s="3">
        <f>H914+H915+H916+H917</f>
        <v>0</v>
      </c>
      <c r="I912" s="22" t="s">
        <v>356</v>
      </c>
      <c r="J912" s="27"/>
      <c r="K912" s="22" t="s">
        <v>75</v>
      </c>
    </row>
    <row r="913" spans="1:11" s="4" customFormat="1" ht="15" customHeight="1">
      <c r="A913" s="20"/>
      <c r="B913" s="21"/>
      <c r="C913" s="2" t="s">
        <v>8</v>
      </c>
      <c r="D913" s="3"/>
      <c r="E913" s="2" t="s">
        <v>8</v>
      </c>
      <c r="F913" s="3"/>
      <c r="G913" s="2" t="s">
        <v>8</v>
      </c>
      <c r="H913" s="3"/>
      <c r="I913" s="22"/>
      <c r="J913" s="27"/>
      <c r="K913" s="22"/>
    </row>
    <row r="914" spans="1:11" s="4" customFormat="1" ht="15" customHeight="1">
      <c r="A914" s="20"/>
      <c r="B914" s="21"/>
      <c r="C914" s="5" t="s">
        <v>3</v>
      </c>
      <c r="D914" s="3">
        <f t="shared" ref="D914:F916" si="49">D920+D926+D932+D938+D944+D950+D968+D956+D962</f>
        <v>0</v>
      </c>
      <c r="E914" s="5" t="s">
        <v>3</v>
      </c>
      <c r="F914" s="3">
        <f t="shared" si="49"/>
        <v>0</v>
      </c>
      <c r="G914" s="5" t="s">
        <v>3</v>
      </c>
      <c r="H914" s="3">
        <f t="shared" ref="H914" si="50">H920+H926+H932+H938+H944+H950+H968+H956+H962</f>
        <v>0</v>
      </c>
      <c r="I914" s="22"/>
      <c r="J914" s="27"/>
      <c r="K914" s="22"/>
    </row>
    <row r="915" spans="1:11" s="4" customFormat="1" ht="15" customHeight="1">
      <c r="A915" s="20"/>
      <c r="B915" s="21"/>
      <c r="C915" s="5" t="s">
        <v>4</v>
      </c>
      <c r="D915" s="3">
        <f t="shared" si="49"/>
        <v>0</v>
      </c>
      <c r="E915" s="5" t="s">
        <v>4</v>
      </c>
      <c r="F915" s="3">
        <f t="shared" si="49"/>
        <v>0</v>
      </c>
      <c r="G915" s="5" t="s">
        <v>4</v>
      </c>
      <c r="H915" s="3">
        <f t="shared" ref="H915" si="51">H921+H927+H933+H939+H945+H951+H969+H957+H963</f>
        <v>0</v>
      </c>
      <c r="I915" s="22"/>
      <c r="J915" s="27"/>
      <c r="K915" s="22"/>
    </row>
    <row r="916" spans="1:11" s="4" customFormat="1" ht="15" customHeight="1">
      <c r="A916" s="20"/>
      <c r="B916" s="21"/>
      <c r="C916" s="5" t="s">
        <v>5</v>
      </c>
      <c r="D916" s="3">
        <f t="shared" si="49"/>
        <v>1220.47</v>
      </c>
      <c r="E916" s="5" t="s">
        <v>5</v>
      </c>
      <c r="F916" s="3">
        <f t="shared" si="49"/>
        <v>0</v>
      </c>
      <c r="G916" s="5" t="s">
        <v>5</v>
      </c>
      <c r="H916" s="3">
        <f t="shared" ref="H916" si="52">H922+H928+H934+H940+H946+H952+H970+H958+H964</f>
        <v>0</v>
      </c>
      <c r="I916" s="22"/>
      <c r="J916" s="27"/>
      <c r="K916" s="22"/>
    </row>
    <row r="917" spans="1:11" s="4" customFormat="1" ht="15" customHeight="1">
      <c r="A917" s="20"/>
      <c r="B917" s="21"/>
      <c r="C917" s="5" t="s">
        <v>6</v>
      </c>
      <c r="D917" s="3">
        <f>D923+D929+D935+D941+D947+D953+D971+D959+D965</f>
        <v>0</v>
      </c>
      <c r="E917" s="5" t="s">
        <v>6</v>
      </c>
      <c r="F917" s="3">
        <f>F923+F929+F935+F941+F947+F953+F971+F959+F965</f>
        <v>0</v>
      </c>
      <c r="G917" s="5" t="s">
        <v>6</v>
      </c>
      <c r="H917" s="3">
        <f>H923+H929+H935+H941+H947+H953+H971+H959+H965</f>
        <v>0</v>
      </c>
      <c r="I917" s="22"/>
      <c r="J917" s="27"/>
      <c r="K917" s="22"/>
    </row>
    <row r="918" spans="1:11" s="4" customFormat="1" ht="15" customHeight="1">
      <c r="A918" s="20" t="s">
        <v>153</v>
      </c>
      <c r="B918" s="21" t="s">
        <v>443</v>
      </c>
      <c r="C918" s="2" t="s">
        <v>15</v>
      </c>
      <c r="D918" s="3">
        <f>D920+D921+D922+D923</f>
        <v>260</v>
      </c>
      <c r="E918" s="2" t="s">
        <v>15</v>
      </c>
      <c r="F918" s="3">
        <f>F920+F921+F922+F923</f>
        <v>0</v>
      </c>
      <c r="G918" s="2" t="s">
        <v>15</v>
      </c>
      <c r="H918" s="3">
        <f>H920+H921+H922+H923</f>
        <v>0</v>
      </c>
      <c r="I918" s="22" t="s">
        <v>356</v>
      </c>
      <c r="J918" s="27"/>
      <c r="K918" s="22" t="s">
        <v>75</v>
      </c>
    </row>
    <row r="919" spans="1:11" s="4" customFormat="1" ht="15" customHeight="1">
      <c r="A919" s="20"/>
      <c r="B919" s="21"/>
      <c r="C919" s="2" t="s">
        <v>8</v>
      </c>
      <c r="D919" s="3"/>
      <c r="E919" s="2" t="s">
        <v>8</v>
      </c>
      <c r="F919" s="3"/>
      <c r="G919" s="2" t="s">
        <v>8</v>
      </c>
      <c r="H919" s="3"/>
      <c r="I919" s="22"/>
      <c r="J919" s="27"/>
      <c r="K919" s="22"/>
    </row>
    <row r="920" spans="1:11" s="4" customFormat="1" ht="15" customHeight="1">
      <c r="A920" s="20"/>
      <c r="B920" s="21"/>
      <c r="C920" s="5" t="s">
        <v>3</v>
      </c>
      <c r="D920" s="3">
        <v>0</v>
      </c>
      <c r="E920" s="5" t="s">
        <v>3</v>
      </c>
      <c r="F920" s="3">
        <v>0</v>
      </c>
      <c r="G920" s="5" t="s">
        <v>3</v>
      </c>
      <c r="H920" s="3">
        <v>0</v>
      </c>
      <c r="I920" s="22"/>
      <c r="J920" s="27"/>
      <c r="K920" s="22"/>
    </row>
    <row r="921" spans="1:11" s="4" customFormat="1" ht="15" customHeight="1">
      <c r="A921" s="20"/>
      <c r="B921" s="21"/>
      <c r="C921" s="5" t="s">
        <v>4</v>
      </c>
      <c r="D921" s="3">
        <v>0</v>
      </c>
      <c r="E921" s="5" t="s">
        <v>4</v>
      </c>
      <c r="F921" s="3">
        <v>0</v>
      </c>
      <c r="G921" s="5" t="s">
        <v>4</v>
      </c>
      <c r="H921" s="3">
        <v>0</v>
      </c>
      <c r="I921" s="22"/>
      <c r="J921" s="27"/>
      <c r="K921" s="22"/>
    </row>
    <row r="922" spans="1:11" s="4" customFormat="1" ht="15" customHeight="1">
      <c r="A922" s="20"/>
      <c r="B922" s="21"/>
      <c r="C922" s="5" t="s">
        <v>5</v>
      </c>
      <c r="D922" s="3">
        <f>260000/1000</f>
        <v>260</v>
      </c>
      <c r="E922" s="5" t="s">
        <v>5</v>
      </c>
      <c r="F922" s="3">
        <v>0</v>
      </c>
      <c r="G922" s="5" t="s">
        <v>5</v>
      </c>
      <c r="H922" s="3">
        <v>0</v>
      </c>
      <c r="I922" s="22"/>
      <c r="J922" s="27"/>
      <c r="K922" s="22"/>
    </row>
    <row r="923" spans="1:11" s="4" customFormat="1" ht="15" customHeight="1">
      <c r="A923" s="20"/>
      <c r="B923" s="21"/>
      <c r="C923" s="5" t="s">
        <v>6</v>
      </c>
      <c r="D923" s="3">
        <v>0</v>
      </c>
      <c r="E923" s="5" t="s">
        <v>6</v>
      </c>
      <c r="F923" s="3">
        <v>0</v>
      </c>
      <c r="G923" s="5" t="s">
        <v>6</v>
      </c>
      <c r="H923" s="3">
        <v>0</v>
      </c>
      <c r="I923" s="22"/>
      <c r="J923" s="27"/>
      <c r="K923" s="22"/>
    </row>
    <row r="924" spans="1:11" s="4" customFormat="1" ht="15" customHeight="1">
      <c r="A924" s="20" t="s">
        <v>154</v>
      </c>
      <c r="B924" s="21" t="s">
        <v>444</v>
      </c>
      <c r="C924" s="2" t="s">
        <v>15</v>
      </c>
      <c r="D924" s="3">
        <f>D926+D927+D928+D929</f>
        <v>190</v>
      </c>
      <c r="E924" s="2" t="s">
        <v>15</v>
      </c>
      <c r="F924" s="3">
        <f>F926+F927+F928+F929</f>
        <v>0</v>
      </c>
      <c r="G924" s="2" t="s">
        <v>15</v>
      </c>
      <c r="H924" s="3">
        <f>H926+H927+H928+H929</f>
        <v>0</v>
      </c>
      <c r="I924" s="22" t="s">
        <v>356</v>
      </c>
      <c r="J924" s="27"/>
      <c r="K924" s="22" t="s">
        <v>75</v>
      </c>
    </row>
    <row r="925" spans="1:11" s="4" customFormat="1" ht="15" customHeight="1">
      <c r="A925" s="20"/>
      <c r="B925" s="21"/>
      <c r="C925" s="2" t="s">
        <v>8</v>
      </c>
      <c r="D925" s="3"/>
      <c r="E925" s="2" t="s">
        <v>8</v>
      </c>
      <c r="F925" s="3"/>
      <c r="G925" s="2" t="s">
        <v>8</v>
      </c>
      <c r="H925" s="3"/>
      <c r="I925" s="22"/>
      <c r="J925" s="27"/>
      <c r="K925" s="22"/>
    </row>
    <row r="926" spans="1:11" s="4" customFormat="1" ht="15" customHeight="1">
      <c r="A926" s="20"/>
      <c r="B926" s="21"/>
      <c r="C926" s="5" t="s">
        <v>3</v>
      </c>
      <c r="D926" s="3">
        <v>0</v>
      </c>
      <c r="E926" s="5" t="s">
        <v>3</v>
      </c>
      <c r="F926" s="3">
        <v>0</v>
      </c>
      <c r="G926" s="5" t="s">
        <v>3</v>
      </c>
      <c r="H926" s="3">
        <v>0</v>
      </c>
      <c r="I926" s="22"/>
      <c r="J926" s="27"/>
      <c r="K926" s="22"/>
    </row>
    <row r="927" spans="1:11" s="4" customFormat="1" ht="15" customHeight="1">
      <c r="A927" s="20"/>
      <c r="B927" s="21"/>
      <c r="C927" s="5" t="s">
        <v>4</v>
      </c>
      <c r="D927" s="3">
        <v>0</v>
      </c>
      <c r="E927" s="5" t="s">
        <v>4</v>
      </c>
      <c r="F927" s="3">
        <v>0</v>
      </c>
      <c r="G927" s="5" t="s">
        <v>4</v>
      </c>
      <c r="H927" s="3">
        <v>0</v>
      </c>
      <c r="I927" s="22"/>
      <c r="J927" s="27"/>
      <c r="K927" s="22"/>
    </row>
    <row r="928" spans="1:11" s="4" customFormat="1" ht="15" customHeight="1">
      <c r="A928" s="20"/>
      <c r="B928" s="21"/>
      <c r="C928" s="5" t="s">
        <v>5</v>
      </c>
      <c r="D928" s="3">
        <f>190000/1000</f>
        <v>190</v>
      </c>
      <c r="E928" s="5" t="s">
        <v>5</v>
      </c>
      <c r="F928" s="3">
        <v>0</v>
      </c>
      <c r="G928" s="5" t="s">
        <v>5</v>
      </c>
      <c r="H928" s="3">
        <v>0</v>
      </c>
      <c r="I928" s="22"/>
      <c r="J928" s="27"/>
      <c r="K928" s="22"/>
    </row>
    <row r="929" spans="1:11" s="4" customFormat="1" ht="15" customHeight="1">
      <c r="A929" s="20"/>
      <c r="B929" s="21"/>
      <c r="C929" s="5" t="s">
        <v>6</v>
      </c>
      <c r="D929" s="3">
        <v>0</v>
      </c>
      <c r="E929" s="5" t="s">
        <v>6</v>
      </c>
      <c r="F929" s="3">
        <v>0</v>
      </c>
      <c r="G929" s="5" t="s">
        <v>6</v>
      </c>
      <c r="H929" s="3">
        <v>0</v>
      </c>
      <c r="I929" s="22"/>
      <c r="J929" s="27"/>
      <c r="K929" s="22"/>
    </row>
    <row r="930" spans="1:11" s="4" customFormat="1" ht="15" customHeight="1">
      <c r="A930" s="20" t="s">
        <v>242</v>
      </c>
      <c r="B930" s="21" t="s">
        <v>445</v>
      </c>
      <c r="C930" s="2" t="s">
        <v>15</v>
      </c>
      <c r="D930" s="3">
        <f>D932+D933+D934+D935</f>
        <v>170</v>
      </c>
      <c r="E930" s="2" t="s">
        <v>15</v>
      </c>
      <c r="F930" s="3">
        <f>F932+F933+F934+F935</f>
        <v>0</v>
      </c>
      <c r="G930" s="2" t="s">
        <v>15</v>
      </c>
      <c r="H930" s="3">
        <f>H932+H933+H934+H935</f>
        <v>0</v>
      </c>
      <c r="I930" s="22" t="s">
        <v>356</v>
      </c>
      <c r="J930" s="27"/>
      <c r="K930" s="22" t="s">
        <v>75</v>
      </c>
    </row>
    <row r="931" spans="1:11" s="4" customFormat="1" ht="15" customHeight="1">
      <c r="A931" s="20"/>
      <c r="B931" s="21"/>
      <c r="C931" s="2" t="s">
        <v>8</v>
      </c>
      <c r="D931" s="3"/>
      <c r="E931" s="2" t="s">
        <v>8</v>
      </c>
      <c r="F931" s="3"/>
      <c r="G931" s="2" t="s">
        <v>8</v>
      </c>
      <c r="H931" s="3"/>
      <c r="I931" s="22"/>
      <c r="J931" s="27"/>
      <c r="K931" s="22"/>
    </row>
    <row r="932" spans="1:11" s="4" customFormat="1" ht="15" customHeight="1">
      <c r="A932" s="20"/>
      <c r="B932" s="21"/>
      <c r="C932" s="5" t="s">
        <v>3</v>
      </c>
      <c r="D932" s="3">
        <v>0</v>
      </c>
      <c r="E932" s="5" t="s">
        <v>3</v>
      </c>
      <c r="F932" s="3">
        <v>0</v>
      </c>
      <c r="G932" s="5" t="s">
        <v>3</v>
      </c>
      <c r="H932" s="3">
        <v>0</v>
      </c>
      <c r="I932" s="22"/>
      <c r="J932" s="27"/>
      <c r="K932" s="22"/>
    </row>
    <row r="933" spans="1:11" s="4" customFormat="1" ht="15" customHeight="1">
      <c r="A933" s="20"/>
      <c r="B933" s="21"/>
      <c r="C933" s="5" t="s">
        <v>4</v>
      </c>
      <c r="D933" s="3">
        <v>0</v>
      </c>
      <c r="E933" s="5" t="s">
        <v>4</v>
      </c>
      <c r="F933" s="3">
        <v>0</v>
      </c>
      <c r="G933" s="5" t="s">
        <v>4</v>
      </c>
      <c r="H933" s="3">
        <v>0</v>
      </c>
      <c r="I933" s="22"/>
      <c r="J933" s="27"/>
      <c r="K933" s="22"/>
    </row>
    <row r="934" spans="1:11" s="4" customFormat="1" ht="15" customHeight="1">
      <c r="A934" s="20"/>
      <c r="B934" s="21"/>
      <c r="C934" s="5" t="s">
        <v>5</v>
      </c>
      <c r="D934" s="3">
        <f>170000/1000</f>
        <v>170</v>
      </c>
      <c r="E934" s="5" t="s">
        <v>5</v>
      </c>
      <c r="F934" s="3">
        <v>0</v>
      </c>
      <c r="G934" s="5" t="s">
        <v>5</v>
      </c>
      <c r="H934" s="3">
        <v>0</v>
      </c>
      <c r="I934" s="22"/>
      <c r="J934" s="27"/>
      <c r="K934" s="22"/>
    </row>
    <row r="935" spans="1:11" s="4" customFormat="1" ht="15" customHeight="1">
      <c r="A935" s="20"/>
      <c r="B935" s="21"/>
      <c r="C935" s="5" t="s">
        <v>6</v>
      </c>
      <c r="D935" s="3">
        <v>0</v>
      </c>
      <c r="E935" s="5" t="s">
        <v>6</v>
      </c>
      <c r="F935" s="3">
        <v>0</v>
      </c>
      <c r="G935" s="5" t="s">
        <v>6</v>
      </c>
      <c r="H935" s="3">
        <v>0</v>
      </c>
      <c r="I935" s="22"/>
      <c r="J935" s="27"/>
      <c r="K935" s="22"/>
    </row>
    <row r="936" spans="1:11" s="4" customFormat="1" ht="15" customHeight="1">
      <c r="A936" s="20" t="s">
        <v>449</v>
      </c>
      <c r="B936" s="21" t="s">
        <v>446</v>
      </c>
      <c r="C936" s="2" t="s">
        <v>15</v>
      </c>
      <c r="D936" s="3">
        <f>D938+D939+D940+D941</f>
        <v>175</v>
      </c>
      <c r="E936" s="2" t="s">
        <v>15</v>
      </c>
      <c r="F936" s="3">
        <f>F938+F939+F940+F941</f>
        <v>0</v>
      </c>
      <c r="G936" s="2" t="s">
        <v>15</v>
      </c>
      <c r="H936" s="3">
        <f>H938+H939+H940+H941</f>
        <v>0</v>
      </c>
      <c r="I936" s="22" t="s">
        <v>356</v>
      </c>
      <c r="J936" s="27"/>
      <c r="K936" s="22" t="s">
        <v>75</v>
      </c>
    </row>
    <row r="937" spans="1:11" s="4" customFormat="1" ht="15" customHeight="1">
      <c r="A937" s="20"/>
      <c r="B937" s="21"/>
      <c r="C937" s="2" t="s">
        <v>8</v>
      </c>
      <c r="D937" s="3"/>
      <c r="E937" s="2" t="s">
        <v>8</v>
      </c>
      <c r="F937" s="3"/>
      <c r="G937" s="2" t="s">
        <v>8</v>
      </c>
      <c r="H937" s="3"/>
      <c r="I937" s="22"/>
      <c r="J937" s="27"/>
      <c r="K937" s="22"/>
    </row>
    <row r="938" spans="1:11" s="4" customFormat="1" ht="15" customHeight="1">
      <c r="A938" s="20"/>
      <c r="B938" s="21"/>
      <c r="C938" s="5" t="s">
        <v>3</v>
      </c>
      <c r="D938" s="3">
        <v>0</v>
      </c>
      <c r="E938" s="5" t="s">
        <v>3</v>
      </c>
      <c r="F938" s="3">
        <v>0</v>
      </c>
      <c r="G938" s="5" t="s">
        <v>3</v>
      </c>
      <c r="H938" s="3">
        <v>0</v>
      </c>
      <c r="I938" s="22"/>
      <c r="J938" s="27"/>
      <c r="K938" s="22"/>
    </row>
    <row r="939" spans="1:11" s="4" customFormat="1" ht="15" customHeight="1">
      <c r="A939" s="20"/>
      <c r="B939" s="21"/>
      <c r="C939" s="5" t="s">
        <v>4</v>
      </c>
      <c r="D939" s="3">
        <v>0</v>
      </c>
      <c r="E939" s="5" t="s">
        <v>4</v>
      </c>
      <c r="F939" s="3">
        <v>0</v>
      </c>
      <c r="G939" s="5" t="s">
        <v>4</v>
      </c>
      <c r="H939" s="3">
        <v>0</v>
      </c>
      <c r="I939" s="22"/>
      <c r="J939" s="27"/>
      <c r="K939" s="22"/>
    </row>
    <row r="940" spans="1:11" s="4" customFormat="1" ht="15" customHeight="1">
      <c r="A940" s="20"/>
      <c r="B940" s="21"/>
      <c r="C940" s="5" t="s">
        <v>5</v>
      </c>
      <c r="D940" s="3">
        <f>175000/1000</f>
        <v>175</v>
      </c>
      <c r="E940" s="5" t="s">
        <v>5</v>
      </c>
      <c r="F940" s="3">
        <v>0</v>
      </c>
      <c r="G940" s="5" t="s">
        <v>5</v>
      </c>
      <c r="H940" s="3">
        <v>0</v>
      </c>
      <c r="I940" s="22"/>
      <c r="J940" s="27"/>
      <c r="K940" s="22"/>
    </row>
    <row r="941" spans="1:11" s="4" customFormat="1" ht="15" customHeight="1">
      <c r="A941" s="20"/>
      <c r="B941" s="21"/>
      <c r="C941" s="5" t="s">
        <v>6</v>
      </c>
      <c r="D941" s="3">
        <v>0</v>
      </c>
      <c r="E941" s="5" t="s">
        <v>6</v>
      </c>
      <c r="F941" s="3">
        <v>0</v>
      </c>
      <c r="G941" s="5" t="s">
        <v>6</v>
      </c>
      <c r="H941" s="3">
        <v>0</v>
      </c>
      <c r="I941" s="22"/>
      <c r="J941" s="27"/>
      <c r="K941" s="22"/>
    </row>
    <row r="942" spans="1:11" s="4" customFormat="1" ht="15" customHeight="1">
      <c r="A942" s="20" t="s">
        <v>450</v>
      </c>
      <c r="B942" s="21" t="s">
        <v>447</v>
      </c>
      <c r="C942" s="2" t="s">
        <v>15</v>
      </c>
      <c r="D942" s="3">
        <f>D944+D945+D946+D947</f>
        <v>190</v>
      </c>
      <c r="E942" s="2" t="s">
        <v>15</v>
      </c>
      <c r="F942" s="3">
        <f>F944+F945+F946+F947</f>
        <v>0</v>
      </c>
      <c r="G942" s="2" t="s">
        <v>15</v>
      </c>
      <c r="H942" s="3">
        <f>H944+H945+H946+H947</f>
        <v>0</v>
      </c>
      <c r="I942" s="22" t="s">
        <v>356</v>
      </c>
      <c r="J942" s="27"/>
      <c r="K942" s="22" t="s">
        <v>75</v>
      </c>
    </row>
    <row r="943" spans="1:11" s="4" customFormat="1" ht="15" customHeight="1">
      <c r="A943" s="20"/>
      <c r="B943" s="21"/>
      <c r="C943" s="2" t="s">
        <v>8</v>
      </c>
      <c r="D943" s="3"/>
      <c r="E943" s="2" t="s">
        <v>8</v>
      </c>
      <c r="F943" s="3"/>
      <c r="G943" s="2" t="s">
        <v>8</v>
      </c>
      <c r="H943" s="3"/>
      <c r="I943" s="22"/>
      <c r="J943" s="27"/>
      <c r="K943" s="22"/>
    </row>
    <row r="944" spans="1:11" s="4" customFormat="1" ht="15" customHeight="1">
      <c r="A944" s="20"/>
      <c r="B944" s="21"/>
      <c r="C944" s="5" t="s">
        <v>3</v>
      </c>
      <c r="D944" s="3">
        <v>0</v>
      </c>
      <c r="E944" s="5" t="s">
        <v>3</v>
      </c>
      <c r="F944" s="3">
        <v>0</v>
      </c>
      <c r="G944" s="5" t="s">
        <v>3</v>
      </c>
      <c r="H944" s="3">
        <v>0</v>
      </c>
      <c r="I944" s="22"/>
      <c r="J944" s="27"/>
      <c r="K944" s="22"/>
    </row>
    <row r="945" spans="1:11" s="4" customFormat="1" ht="15" customHeight="1">
      <c r="A945" s="20"/>
      <c r="B945" s="21"/>
      <c r="C945" s="5" t="s">
        <v>4</v>
      </c>
      <c r="D945" s="3">
        <v>0</v>
      </c>
      <c r="E945" s="5" t="s">
        <v>4</v>
      </c>
      <c r="F945" s="3">
        <v>0</v>
      </c>
      <c r="G945" s="5" t="s">
        <v>4</v>
      </c>
      <c r="H945" s="3">
        <v>0</v>
      </c>
      <c r="I945" s="22"/>
      <c r="J945" s="27"/>
      <c r="K945" s="22"/>
    </row>
    <row r="946" spans="1:11" s="4" customFormat="1" ht="15" customHeight="1">
      <c r="A946" s="20"/>
      <c r="B946" s="21"/>
      <c r="C946" s="5" t="s">
        <v>5</v>
      </c>
      <c r="D946" s="3">
        <f>190000/1000</f>
        <v>190</v>
      </c>
      <c r="E946" s="5" t="s">
        <v>5</v>
      </c>
      <c r="F946" s="3">
        <v>0</v>
      </c>
      <c r="G946" s="5" t="s">
        <v>5</v>
      </c>
      <c r="H946" s="3">
        <v>0</v>
      </c>
      <c r="I946" s="22"/>
      <c r="J946" s="27"/>
      <c r="K946" s="22"/>
    </row>
    <row r="947" spans="1:11" s="4" customFormat="1" ht="15" customHeight="1">
      <c r="A947" s="20"/>
      <c r="B947" s="21"/>
      <c r="C947" s="5" t="s">
        <v>6</v>
      </c>
      <c r="D947" s="3">
        <v>0</v>
      </c>
      <c r="E947" s="5" t="s">
        <v>6</v>
      </c>
      <c r="F947" s="3">
        <v>0</v>
      </c>
      <c r="G947" s="5" t="s">
        <v>6</v>
      </c>
      <c r="H947" s="3">
        <v>0</v>
      </c>
      <c r="I947" s="22"/>
      <c r="J947" s="27"/>
      <c r="K947" s="22"/>
    </row>
    <row r="948" spans="1:11" s="4" customFormat="1" ht="15" customHeight="1">
      <c r="A948" s="20" t="s">
        <v>451</v>
      </c>
      <c r="B948" s="21" t="s">
        <v>448</v>
      </c>
      <c r="C948" s="2" t="s">
        <v>15</v>
      </c>
      <c r="D948" s="3">
        <f>D950+D951+D952+D953</f>
        <v>210</v>
      </c>
      <c r="E948" s="2" t="s">
        <v>15</v>
      </c>
      <c r="F948" s="3">
        <f>F950+F951+F952+F953</f>
        <v>0</v>
      </c>
      <c r="G948" s="2" t="s">
        <v>15</v>
      </c>
      <c r="H948" s="3">
        <f>H950+H951+H952+H953</f>
        <v>0</v>
      </c>
      <c r="I948" s="22" t="s">
        <v>356</v>
      </c>
      <c r="J948" s="27"/>
      <c r="K948" s="22" t="s">
        <v>75</v>
      </c>
    </row>
    <row r="949" spans="1:11" s="4" customFormat="1" ht="15" customHeight="1">
      <c r="A949" s="20"/>
      <c r="B949" s="21"/>
      <c r="C949" s="2" t="s">
        <v>8</v>
      </c>
      <c r="D949" s="3"/>
      <c r="E949" s="2" t="s">
        <v>8</v>
      </c>
      <c r="F949" s="3"/>
      <c r="G949" s="2" t="s">
        <v>8</v>
      </c>
      <c r="H949" s="3"/>
      <c r="I949" s="22"/>
      <c r="J949" s="27"/>
      <c r="K949" s="22"/>
    </row>
    <row r="950" spans="1:11" s="4" customFormat="1" ht="15" customHeight="1">
      <c r="A950" s="20"/>
      <c r="B950" s="21"/>
      <c r="C950" s="5" t="s">
        <v>3</v>
      </c>
      <c r="D950" s="3">
        <v>0</v>
      </c>
      <c r="E950" s="5" t="s">
        <v>3</v>
      </c>
      <c r="F950" s="3">
        <v>0</v>
      </c>
      <c r="G950" s="5" t="s">
        <v>3</v>
      </c>
      <c r="H950" s="3">
        <v>0</v>
      </c>
      <c r="I950" s="22"/>
      <c r="J950" s="27"/>
      <c r="K950" s="22"/>
    </row>
    <row r="951" spans="1:11" s="4" customFormat="1" ht="15" customHeight="1">
      <c r="A951" s="20"/>
      <c r="B951" s="21"/>
      <c r="C951" s="5" t="s">
        <v>4</v>
      </c>
      <c r="D951" s="3">
        <v>0</v>
      </c>
      <c r="E951" s="5" t="s">
        <v>4</v>
      </c>
      <c r="F951" s="3">
        <v>0</v>
      </c>
      <c r="G951" s="5" t="s">
        <v>4</v>
      </c>
      <c r="H951" s="3">
        <v>0</v>
      </c>
      <c r="I951" s="22"/>
      <c r="J951" s="27"/>
      <c r="K951" s="22"/>
    </row>
    <row r="952" spans="1:11" s="4" customFormat="1" ht="15" customHeight="1">
      <c r="A952" s="20"/>
      <c r="B952" s="21"/>
      <c r="C952" s="5" t="s">
        <v>5</v>
      </c>
      <c r="D952" s="3">
        <f>210000/1000</f>
        <v>210</v>
      </c>
      <c r="E952" s="5" t="s">
        <v>5</v>
      </c>
      <c r="F952" s="3">
        <v>0</v>
      </c>
      <c r="G952" s="5" t="s">
        <v>5</v>
      </c>
      <c r="H952" s="3">
        <v>0</v>
      </c>
      <c r="I952" s="22"/>
      <c r="J952" s="27"/>
      <c r="K952" s="22"/>
    </row>
    <row r="953" spans="1:11" s="4" customFormat="1" ht="15" customHeight="1">
      <c r="A953" s="20"/>
      <c r="B953" s="21"/>
      <c r="C953" s="5" t="s">
        <v>6</v>
      </c>
      <c r="D953" s="3">
        <v>0</v>
      </c>
      <c r="E953" s="5" t="s">
        <v>6</v>
      </c>
      <c r="F953" s="3">
        <v>0</v>
      </c>
      <c r="G953" s="5" t="s">
        <v>6</v>
      </c>
      <c r="H953" s="3">
        <v>0</v>
      </c>
      <c r="I953" s="22"/>
      <c r="J953" s="27"/>
      <c r="K953" s="22"/>
    </row>
    <row r="954" spans="1:11" s="4" customFormat="1" ht="15" customHeight="1">
      <c r="A954" s="20" t="s">
        <v>452</v>
      </c>
      <c r="B954" s="21" t="s">
        <v>580</v>
      </c>
      <c r="C954" s="2" t="s">
        <v>15</v>
      </c>
      <c r="D954" s="3">
        <f>D956+D957+D958+D959</f>
        <v>16.2</v>
      </c>
      <c r="E954" s="2" t="s">
        <v>15</v>
      </c>
      <c r="F954" s="3">
        <f>F956+F957+F958+F959</f>
        <v>0</v>
      </c>
      <c r="G954" s="2" t="s">
        <v>15</v>
      </c>
      <c r="H954" s="3">
        <f>H956+H957+H958+H959</f>
        <v>0</v>
      </c>
      <c r="I954" s="22" t="s">
        <v>356</v>
      </c>
      <c r="J954" s="27"/>
      <c r="K954" s="22" t="s">
        <v>75</v>
      </c>
    </row>
    <row r="955" spans="1:11" s="4" customFormat="1" ht="15" customHeight="1">
      <c r="A955" s="20"/>
      <c r="B955" s="21"/>
      <c r="C955" s="2" t="s">
        <v>8</v>
      </c>
      <c r="D955" s="3"/>
      <c r="E955" s="2" t="s">
        <v>8</v>
      </c>
      <c r="F955" s="3"/>
      <c r="G955" s="2" t="s">
        <v>8</v>
      </c>
      <c r="H955" s="3"/>
      <c r="I955" s="22"/>
      <c r="J955" s="27"/>
      <c r="K955" s="22"/>
    </row>
    <row r="956" spans="1:11" s="4" customFormat="1" ht="15" customHeight="1">
      <c r="A956" s="20"/>
      <c r="B956" s="21"/>
      <c r="C956" s="5" t="s">
        <v>3</v>
      </c>
      <c r="D956" s="3">
        <v>0</v>
      </c>
      <c r="E956" s="5" t="s">
        <v>3</v>
      </c>
      <c r="F956" s="3">
        <v>0</v>
      </c>
      <c r="G956" s="5" t="s">
        <v>3</v>
      </c>
      <c r="H956" s="3">
        <v>0</v>
      </c>
      <c r="I956" s="22"/>
      <c r="J956" s="27"/>
      <c r="K956" s="22"/>
    </row>
    <row r="957" spans="1:11" s="4" customFormat="1" ht="15" customHeight="1">
      <c r="A957" s="20"/>
      <c r="B957" s="21"/>
      <c r="C957" s="5" t="s">
        <v>4</v>
      </c>
      <c r="D957" s="3">
        <v>0</v>
      </c>
      <c r="E957" s="5" t="s">
        <v>4</v>
      </c>
      <c r="F957" s="3">
        <v>0</v>
      </c>
      <c r="G957" s="5" t="s">
        <v>4</v>
      </c>
      <c r="H957" s="3">
        <v>0</v>
      </c>
      <c r="I957" s="22"/>
      <c r="J957" s="27"/>
      <c r="K957" s="22"/>
    </row>
    <row r="958" spans="1:11" s="4" customFormat="1" ht="15" customHeight="1">
      <c r="A958" s="20"/>
      <c r="B958" s="21"/>
      <c r="C958" s="5" t="s">
        <v>5</v>
      </c>
      <c r="D958" s="3">
        <f>16200/1000</f>
        <v>16.2</v>
      </c>
      <c r="E958" s="5" t="s">
        <v>5</v>
      </c>
      <c r="F958" s="3">
        <v>0</v>
      </c>
      <c r="G958" s="5" t="s">
        <v>5</v>
      </c>
      <c r="H958" s="3">
        <v>0</v>
      </c>
      <c r="I958" s="22"/>
      <c r="J958" s="27"/>
      <c r="K958" s="22"/>
    </row>
    <row r="959" spans="1:11" s="4" customFormat="1" ht="15" customHeight="1">
      <c r="A959" s="20"/>
      <c r="B959" s="21"/>
      <c r="C959" s="5" t="s">
        <v>6</v>
      </c>
      <c r="D959" s="3">
        <v>0</v>
      </c>
      <c r="E959" s="5" t="s">
        <v>6</v>
      </c>
      <c r="F959" s="3">
        <v>0</v>
      </c>
      <c r="G959" s="5" t="s">
        <v>6</v>
      </c>
      <c r="H959" s="3">
        <v>0</v>
      </c>
      <c r="I959" s="22"/>
      <c r="J959" s="27"/>
      <c r="K959" s="22"/>
    </row>
    <row r="960" spans="1:11" s="4" customFormat="1" ht="15" customHeight="1">
      <c r="A960" s="20" t="s">
        <v>578</v>
      </c>
      <c r="B960" s="21" t="s">
        <v>581</v>
      </c>
      <c r="C960" s="2" t="s">
        <v>15</v>
      </c>
      <c r="D960" s="3">
        <f>D962+D963+D964+D965</f>
        <v>9.27</v>
      </c>
      <c r="E960" s="2" t="s">
        <v>15</v>
      </c>
      <c r="F960" s="3">
        <f>F962+F963+F964+F965</f>
        <v>0</v>
      </c>
      <c r="G960" s="2" t="s">
        <v>15</v>
      </c>
      <c r="H960" s="3">
        <f>H962+H963+H964+H965</f>
        <v>0</v>
      </c>
      <c r="I960" s="22" t="s">
        <v>356</v>
      </c>
      <c r="J960" s="27"/>
      <c r="K960" s="22" t="s">
        <v>75</v>
      </c>
    </row>
    <row r="961" spans="1:11" s="4" customFormat="1" ht="15" customHeight="1">
      <c r="A961" s="20"/>
      <c r="B961" s="21"/>
      <c r="C961" s="2" t="s">
        <v>8</v>
      </c>
      <c r="D961" s="3"/>
      <c r="E961" s="2" t="s">
        <v>8</v>
      </c>
      <c r="F961" s="3"/>
      <c r="G961" s="2" t="s">
        <v>8</v>
      </c>
      <c r="H961" s="3"/>
      <c r="I961" s="22"/>
      <c r="J961" s="27"/>
      <c r="K961" s="22"/>
    </row>
    <row r="962" spans="1:11" s="4" customFormat="1" ht="15" customHeight="1">
      <c r="A962" s="20"/>
      <c r="B962" s="21"/>
      <c r="C962" s="5" t="s">
        <v>3</v>
      </c>
      <c r="D962" s="3">
        <v>0</v>
      </c>
      <c r="E962" s="5" t="s">
        <v>3</v>
      </c>
      <c r="F962" s="3">
        <v>0</v>
      </c>
      <c r="G962" s="5" t="s">
        <v>3</v>
      </c>
      <c r="H962" s="3">
        <v>0</v>
      </c>
      <c r="I962" s="22"/>
      <c r="J962" s="27"/>
      <c r="K962" s="22"/>
    </row>
    <row r="963" spans="1:11" s="4" customFormat="1" ht="15" customHeight="1">
      <c r="A963" s="20"/>
      <c r="B963" s="21"/>
      <c r="C963" s="5" t="s">
        <v>4</v>
      </c>
      <c r="D963" s="3">
        <v>0</v>
      </c>
      <c r="E963" s="5" t="s">
        <v>4</v>
      </c>
      <c r="F963" s="3">
        <v>0</v>
      </c>
      <c r="G963" s="5" t="s">
        <v>4</v>
      </c>
      <c r="H963" s="3">
        <v>0</v>
      </c>
      <c r="I963" s="22"/>
      <c r="J963" s="27"/>
      <c r="K963" s="22"/>
    </row>
    <row r="964" spans="1:11" s="4" customFormat="1" ht="15" customHeight="1">
      <c r="A964" s="20"/>
      <c r="B964" s="21"/>
      <c r="C964" s="5" t="s">
        <v>5</v>
      </c>
      <c r="D964" s="3">
        <f>9270/1000</f>
        <v>9.27</v>
      </c>
      <c r="E964" s="5" t="s">
        <v>5</v>
      </c>
      <c r="F964" s="3">
        <v>0</v>
      </c>
      <c r="G964" s="5" t="s">
        <v>5</v>
      </c>
      <c r="H964" s="3">
        <v>0</v>
      </c>
      <c r="I964" s="22"/>
      <c r="J964" s="27"/>
      <c r="K964" s="22"/>
    </row>
    <row r="965" spans="1:11" s="4" customFormat="1" ht="15" customHeight="1">
      <c r="A965" s="20"/>
      <c r="B965" s="21"/>
      <c r="C965" s="5" t="s">
        <v>6</v>
      </c>
      <c r="D965" s="3">
        <v>0</v>
      </c>
      <c r="E965" s="5" t="s">
        <v>6</v>
      </c>
      <c r="F965" s="3">
        <v>0</v>
      </c>
      <c r="G965" s="5" t="s">
        <v>6</v>
      </c>
      <c r="H965" s="3">
        <v>0</v>
      </c>
      <c r="I965" s="22"/>
      <c r="J965" s="27"/>
      <c r="K965" s="22"/>
    </row>
    <row r="966" spans="1:11" s="4" customFormat="1" ht="15" customHeight="1">
      <c r="A966" s="20" t="s">
        <v>579</v>
      </c>
      <c r="B966" s="21" t="s">
        <v>100</v>
      </c>
      <c r="C966" s="2" t="s">
        <v>15</v>
      </c>
      <c r="D966" s="3">
        <f>D968+D969+D970+D971</f>
        <v>0</v>
      </c>
      <c r="E966" s="2" t="s">
        <v>15</v>
      </c>
      <c r="F966" s="3">
        <f>F968+F969+F970+F971</f>
        <v>0</v>
      </c>
      <c r="G966" s="2" t="s">
        <v>15</v>
      </c>
      <c r="H966" s="3">
        <f>H968+H969+H970+H971</f>
        <v>0</v>
      </c>
      <c r="I966" s="22" t="s">
        <v>356</v>
      </c>
      <c r="J966" s="27"/>
      <c r="K966" s="22" t="s">
        <v>75</v>
      </c>
    </row>
    <row r="967" spans="1:11" s="4" customFormat="1" ht="15" customHeight="1">
      <c r="A967" s="20"/>
      <c r="B967" s="21"/>
      <c r="C967" s="2" t="s">
        <v>8</v>
      </c>
      <c r="D967" s="3"/>
      <c r="E967" s="2" t="s">
        <v>8</v>
      </c>
      <c r="F967" s="3"/>
      <c r="G967" s="2" t="s">
        <v>8</v>
      </c>
      <c r="H967" s="3"/>
      <c r="I967" s="22"/>
      <c r="J967" s="27"/>
      <c r="K967" s="22"/>
    </row>
    <row r="968" spans="1:11" s="4" customFormat="1" ht="15" customHeight="1">
      <c r="A968" s="20"/>
      <c r="B968" s="21"/>
      <c r="C968" s="5" t="s">
        <v>3</v>
      </c>
      <c r="D968" s="3">
        <v>0</v>
      </c>
      <c r="E968" s="5" t="s">
        <v>3</v>
      </c>
      <c r="F968" s="3">
        <v>0</v>
      </c>
      <c r="G968" s="5" t="s">
        <v>3</v>
      </c>
      <c r="H968" s="3">
        <v>0</v>
      </c>
      <c r="I968" s="22"/>
      <c r="J968" s="27"/>
      <c r="K968" s="22"/>
    </row>
    <row r="969" spans="1:11" s="4" customFormat="1" ht="15" customHeight="1">
      <c r="A969" s="20"/>
      <c r="B969" s="21"/>
      <c r="C969" s="5" t="s">
        <v>4</v>
      </c>
      <c r="D969" s="3">
        <v>0</v>
      </c>
      <c r="E969" s="5" t="s">
        <v>4</v>
      </c>
      <c r="F969" s="3">
        <v>0</v>
      </c>
      <c r="G969" s="5" t="s">
        <v>4</v>
      </c>
      <c r="H969" s="3">
        <v>0</v>
      </c>
      <c r="I969" s="22"/>
      <c r="J969" s="27"/>
      <c r="K969" s="22"/>
    </row>
    <row r="970" spans="1:11" s="4" customFormat="1" ht="15" customHeight="1">
      <c r="A970" s="20"/>
      <c r="B970" s="21"/>
      <c r="C970" s="5" t="s">
        <v>5</v>
      </c>
      <c r="D970" s="3">
        <v>0</v>
      </c>
      <c r="E970" s="5" t="s">
        <v>5</v>
      </c>
      <c r="F970" s="3">
        <v>0</v>
      </c>
      <c r="G970" s="5" t="s">
        <v>5</v>
      </c>
      <c r="H970" s="3">
        <v>0</v>
      </c>
      <c r="I970" s="22"/>
      <c r="J970" s="27"/>
      <c r="K970" s="22"/>
    </row>
    <row r="971" spans="1:11" s="4" customFormat="1" ht="15" customHeight="1">
      <c r="A971" s="20"/>
      <c r="B971" s="21"/>
      <c r="C971" s="5" t="s">
        <v>6</v>
      </c>
      <c r="D971" s="3">
        <v>0</v>
      </c>
      <c r="E971" s="5" t="s">
        <v>6</v>
      </c>
      <c r="F971" s="3">
        <v>0</v>
      </c>
      <c r="G971" s="5" t="s">
        <v>6</v>
      </c>
      <c r="H971" s="3">
        <v>0</v>
      </c>
      <c r="I971" s="22"/>
      <c r="J971" s="27"/>
      <c r="K971" s="22"/>
    </row>
    <row r="972" spans="1:11" s="4" customFormat="1" ht="15" customHeight="1">
      <c r="A972" s="24" t="s">
        <v>155</v>
      </c>
      <c r="B972" s="25" t="s">
        <v>44</v>
      </c>
      <c r="C972" s="2" t="s">
        <v>15</v>
      </c>
      <c r="D972" s="3">
        <f>D974+D975+D976+D977</f>
        <v>3189.29</v>
      </c>
      <c r="E972" s="2" t="s">
        <v>15</v>
      </c>
      <c r="F972" s="3">
        <f>F974+F975+F976+F977</f>
        <v>0</v>
      </c>
      <c r="G972" s="2" t="s">
        <v>15</v>
      </c>
      <c r="H972" s="3">
        <f>H974+H975+H976+H977</f>
        <v>0</v>
      </c>
      <c r="I972" s="22" t="s">
        <v>356</v>
      </c>
      <c r="J972" s="27"/>
      <c r="K972" s="22" t="s">
        <v>75</v>
      </c>
    </row>
    <row r="973" spans="1:11" s="4" customFormat="1" ht="15" customHeight="1">
      <c r="A973" s="24"/>
      <c r="B973" s="25"/>
      <c r="C973" s="2" t="s">
        <v>8</v>
      </c>
      <c r="D973" s="3"/>
      <c r="E973" s="2" t="s">
        <v>8</v>
      </c>
      <c r="F973" s="3"/>
      <c r="G973" s="2" t="s">
        <v>8</v>
      </c>
      <c r="H973" s="3"/>
      <c r="I973" s="22"/>
      <c r="J973" s="27"/>
      <c r="K973" s="22"/>
    </row>
    <row r="974" spans="1:11" s="4" customFormat="1" ht="15" customHeight="1">
      <c r="A974" s="24"/>
      <c r="B974" s="25"/>
      <c r="C974" s="5" t="s">
        <v>3</v>
      </c>
      <c r="D974" s="3">
        <v>0</v>
      </c>
      <c r="E974" s="5" t="s">
        <v>3</v>
      </c>
      <c r="F974" s="3">
        <v>0</v>
      </c>
      <c r="G974" s="5" t="s">
        <v>3</v>
      </c>
      <c r="H974" s="3">
        <v>0</v>
      </c>
      <c r="I974" s="22"/>
      <c r="J974" s="27"/>
      <c r="K974" s="22"/>
    </row>
    <row r="975" spans="1:11" s="4" customFormat="1" ht="15" customHeight="1">
      <c r="A975" s="24"/>
      <c r="B975" s="25"/>
      <c r="C975" s="5" t="s">
        <v>4</v>
      </c>
      <c r="D975" s="3">
        <v>0</v>
      </c>
      <c r="E975" s="5" t="s">
        <v>4</v>
      </c>
      <c r="F975" s="3">
        <v>0</v>
      </c>
      <c r="G975" s="5" t="s">
        <v>4</v>
      </c>
      <c r="H975" s="3">
        <v>0</v>
      </c>
      <c r="I975" s="22"/>
      <c r="J975" s="27"/>
      <c r="K975" s="22"/>
    </row>
    <row r="976" spans="1:11" s="4" customFormat="1" ht="15" customHeight="1">
      <c r="A976" s="24"/>
      <c r="B976" s="25"/>
      <c r="C976" s="5" t="s">
        <v>5</v>
      </c>
      <c r="D976" s="3">
        <f>D982</f>
        <v>3189.29</v>
      </c>
      <c r="E976" s="5" t="s">
        <v>5</v>
      </c>
      <c r="F976" s="3">
        <v>0</v>
      </c>
      <c r="G976" s="5" t="s">
        <v>5</v>
      </c>
      <c r="H976" s="3">
        <v>0</v>
      </c>
      <c r="I976" s="22"/>
      <c r="J976" s="27"/>
      <c r="K976" s="22"/>
    </row>
    <row r="977" spans="1:11" s="4" customFormat="1" ht="15" customHeight="1">
      <c r="A977" s="24"/>
      <c r="B977" s="25"/>
      <c r="C977" s="5" t="s">
        <v>6</v>
      </c>
      <c r="D977" s="3">
        <v>0</v>
      </c>
      <c r="E977" s="5" t="s">
        <v>6</v>
      </c>
      <c r="F977" s="3">
        <v>0</v>
      </c>
      <c r="G977" s="5" t="s">
        <v>6</v>
      </c>
      <c r="H977" s="3">
        <v>0</v>
      </c>
      <c r="I977" s="22"/>
      <c r="J977" s="27"/>
      <c r="K977" s="22"/>
    </row>
    <row r="978" spans="1:11" s="4" customFormat="1" ht="15" customHeight="1">
      <c r="A978" s="20" t="s">
        <v>156</v>
      </c>
      <c r="B978" s="21" t="s">
        <v>45</v>
      </c>
      <c r="C978" s="2" t="s">
        <v>15</v>
      </c>
      <c r="D978" s="3">
        <f>D980+D981+D982+D983</f>
        <v>3189.29</v>
      </c>
      <c r="E978" s="2" t="s">
        <v>15</v>
      </c>
      <c r="F978" s="3">
        <f>F980+F981+F982+F983</f>
        <v>0</v>
      </c>
      <c r="G978" s="2" t="s">
        <v>15</v>
      </c>
      <c r="H978" s="3">
        <f>H980+H981+H982+H983</f>
        <v>0</v>
      </c>
      <c r="I978" s="22" t="s">
        <v>356</v>
      </c>
      <c r="J978" s="27"/>
      <c r="K978" s="22" t="s">
        <v>75</v>
      </c>
    </row>
    <row r="979" spans="1:11" s="4" customFormat="1" ht="15" customHeight="1">
      <c r="A979" s="20"/>
      <c r="B979" s="21"/>
      <c r="C979" s="2" t="s">
        <v>8</v>
      </c>
      <c r="D979" s="3"/>
      <c r="E979" s="2" t="s">
        <v>8</v>
      </c>
      <c r="F979" s="3"/>
      <c r="G979" s="2" t="s">
        <v>8</v>
      </c>
      <c r="H979" s="3"/>
      <c r="I979" s="22"/>
      <c r="J979" s="27"/>
      <c r="K979" s="22"/>
    </row>
    <row r="980" spans="1:11" s="4" customFormat="1" ht="15" customHeight="1">
      <c r="A980" s="20"/>
      <c r="B980" s="21"/>
      <c r="C980" s="5" t="s">
        <v>3</v>
      </c>
      <c r="D980" s="3">
        <f>D992+D998+D1004+D1010+D1016+D1022+D1028+D1034+D1052+D986+D1040</f>
        <v>0</v>
      </c>
      <c r="E980" s="5" t="s">
        <v>3</v>
      </c>
      <c r="F980" s="3">
        <f>F992+F998+F1004+F1010+F1016+F1022+F1028+F1034+F1052+F986+F1040</f>
        <v>0</v>
      </c>
      <c r="G980" s="5" t="s">
        <v>3</v>
      </c>
      <c r="H980" s="3">
        <f>H992+H998+H1004+H1010+H1016+H1022+H1028+H1034+H1052+H986+H1040</f>
        <v>0</v>
      </c>
      <c r="I980" s="22"/>
      <c r="J980" s="27"/>
      <c r="K980" s="22"/>
    </row>
    <row r="981" spans="1:11" s="4" customFormat="1" ht="15" customHeight="1">
      <c r="A981" s="20"/>
      <c r="B981" s="21"/>
      <c r="C981" s="5" t="s">
        <v>4</v>
      </c>
      <c r="D981" s="3">
        <f>D993+D999+D1005+D1011+D1017+D1023+D1029+D1035+D1053+D987+D1041</f>
        <v>0</v>
      </c>
      <c r="E981" s="5" t="s">
        <v>4</v>
      </c>
      <c r="F981" s="3">
        <f>F993+F999+F1005+F1011+F1017+F1023+F1029+F1035+F1053+F987+F1041</f>
        <v>0</v>
      </c>
      <c r="G981" s="5" t="s">
        <v>4</v>
      </c>
      <c r="H981" s="3">
        <f>H993+H999+H1005+H1011+H1017+H1023+H1029+H1035+H1053+H987+H1041</f>
        <v>0</v>
      </c>
      <c r="I981" s="22"/>
      <c r="J981" s="27"/>
      <c r="K981" s="22"/>
    </row>
    <row r="982" spans="1:11" s="4" customFormat="1" ht="15" customHeight="1">
      <c r="A982" s="20"/>
      <c r="B982" s="21"/>
      <c r="C982" s="5" t="s">
        <v>5</v>
      </c>
      <c r="D982" s="3">
        <f>D994+D1000+D1006+D1012+D1018+D1024+D1030+D1036+D1054+D988+D1042+D1048</f>
        <v>3189.29</v>
      </c>
      <c r="E982" s="5" t="s">
        <v>5</v>
      </c>
      <c r="F982" s="3">
        <f>F994+F1000+F1006+F1012+F1018+F1024+F1030+F1036+F1054+F988+F1042+F1048</f>
        <v>0</v>
      </c>
      <c r="G982" s="5" t="s">
        <v>5</v>
      </c>
      <c r="H982" s="3">
        <f>H994+H1000+H1006+H1012+H1018+H1024+H1030+H1036+H1054+H988+H1042+H1048</f>
        <v>0</v>
      </c>
      <c r="I982" s="22"/>
      <c r="J982" s="27"/>
      <c r="K982" s="22"/>
    </row>
    <row r="983" spans="1:11" s="4" customFormat="1" ht="15" customHeight="1">
      <c r="A983" s="20"/>
      <c r="B983" s="21"/>
      <c r="C983" s="5" t="s">
        <v>6</v>
      </c>
      <c r="D983" s="3">
        <f>D995+D1001+D1007+D1013+D1019+D1025+D1031+D1037+D1055+D989+D1043</f>
        <v>0</v>
      </c>
      <c r="E983" s="5" t="s">
        <v>6</v>
      </c>
      <c r="F983" s="3">
        <f>F995+F1001+F1007+F1013+F1019+F1025+F1031+F1037+F1055+F989+F1043</f>
        <v>0</v>
      </c>
      <c r="G983" s="5" t="s">
        <v>6</v>
      </c>
      <c r="H983" s="3">
        <f>H995+H1001+H1007+H1013+H1019+H1025+H1031+H1037+H1055+H989+H1043</f>
        <v>0</v>
      </c>
      <c r="I983" s="22"/>
      <c r="J983" s="27"/>
      <c r="K983" s="22"/>
    </row>
    <row r="984" spans="1:11" s="4" customFormat="1" ht="15" customHeight="1">
      <c r="A984" s="20" t="s">
        <v>157</v>
      </c>
      <c r="B984" s="21" t="s">
        <v>409</v>
      </c>
      <c r="C984" s="2" t="s">
        <v>15</v>
      </c>
      <c r="D984" s="3">
        <f>D986+D987+D988+D989</f>
        <v>193.5</v>
      </c>
      <c r="E984" s="2" t="s">
        <v>15</v>
      </c>
      <c r="F984" s="3">
        <f>F986+F987+F988+F989</f>
        <v>0</v>
      </c>
      <c r="G984" s="2" t="s">
        <v>15</v>
      </c>
      <c r="H984" s="3">
        <f>H986+H987+H988+H989</f>
        <v>0</v>
      </c>
      <c r="I984" s="22" t="s">
        <v>356</v>
      </c>
      <c r="J984" s="27"/>
      <c r="K984" s="22" t="s">
        <v>75</v>
      </c>
    </row>
    <row r="985" spans="1:11" s="4" customFormat="1" ht="15" customHeight="1">
      <c r="A985" s="20"/>
      <c r="B985" s="21"/>
      <c r="C985" s="2" t="s">
        <v>8</v>
      </c>
      <c r="D985" s="3"/>
      <c r="E985" s="2" t="s">
        <v>8</v>
      </c>
      <c r="F985" s="3"/>
      <c r="G985" s="2" t="s">
        <v>8</v>
      </c>
      <c r="H985" s="3"/>
      <c r="I985" s="22"/>
      <c r="J985" s="27"/>
      <c r="K985" s="22"/>
    </row>
    <row r="986" spans="1:11" s="4" customFormat="1" ht="15" customHeight="1">
      <c r="A986" s="20"/>
      <c r="B986" s="21"/>
      <c r="C986" s="5" t="s">
        <v>3</v>
      </c>
      <c r="D986" s="3">
        <v>0</v>
      </c>
      <c r="E986" s="5" t="s">
        <v>3</v>
      </c>
      <c r="F986" s="3">
        <v>0</v>
      </c>
      <c r="G986" s="5" t="s">
        <v>3</v>
      </c>
      <c r="H986" s="3">
        <v>0</v>
      </c>
      <c r="I986" s="22"/>
      <c r="J986" s="27"/>
      <c r="K986" s="22"/>
    </row>
    <row r="987" spans="1:11" s="4" customFormat="1" ht="15" customHeight="1">
      <c r="A987" s="20"/>
      <c r="B987" s="21"/>
      <c r="C987" s="5" t="s">
        <v>4</v>
      </c>
      <c r="D987" s="3">
        <v>0</v>
      </c>
      <c r="E987" s="5" t="s">
        <v>4</v>
      </c>
      <c r="F987" s="3">
        <v>0</v>
      </c>
      <c r="G987" s="5" t="s">
        <v>4</v>
      </c>
      <c r="H987" s="3">
        <v>0</v>
      </c>
      <c r="I987" s="22"/>
      <c r="J987" s="27"/>
      <c r="K987" s="22"/>
    </row>
    <row r="988" spans="1:11" s="4" customFormat="1" ht="15" customHeight="1">
      <c r="A988" s="20"/>
      <c r="B988" s="21"/>
      <c r="C988" s="5" t="s">
        <v>5</v>
      </c>
      <c r="D988" s="3">
        <v>193.5</v>
      </c>
      <c r="E988" s="5" t="s">
        <v>5</v>
      </c>
      <c r="F988" s="3">
        <v>0</v>
      </c>
      <c r="G988" s="5" t="s">
        <v>5</v>
      </c>
      <c r="H988" s="3">
        <v>0</v>
      </c>
      <c r="I988" s="22"/>
      <c r="J988" s="27"/>
      <c r="K988" s="22"/>
    </row>
    <row r="989" spans="1:11" s="4" customFormat="1" ht="15" customHeight="1">
      <c r="A989" s="20"/>
      <c r="B989" s="21"/>
      <c r="C989" s="5" t="s">
        <v>6</v>
      </c>
      <c r="D989" s="3">
        <v>0</v>
      </c>
      <c r="E989" s="5" t="s">
        <v>6</v>
      </c>
      <c r="F989" s="3">
        <v>0</v>
      </c>
      <c r="G989" s="5" t="s">
        <v>6</v>
      </c>
      <c r="H989" s="3">
        <v>0</v>
      </c>
      <c r="I989" s="22"/>
      <c r="J989" s="27"/>
      <c r="K989" s="22"/>
    </row>
    <row r="990" spans="1:11" s="4" customFormat="1" ht="15" customHeight="1">
      <c r="A990" s="20" t="s">
        <v>158</v>
      </c>
      <c r="B990" s="21" t="s">
        <v>410</v>
      </c>
      <c r="C990" s="2" t="s">
        <v>15</v>
      </c>
      <c r="D990" s="3">
        <f>D992+D993+D994+D995</f>
        <v>599.08000000000004</v>
      </c>
      <c r="E990" s="2" t="s">
        <v>15</v>
      </c>
      <c r="F990" s="3">
        <f>F992+F993+F994+F995</f>
        <v>0</v>
      </c>
      <c r="G990" s="2" t="s">
        <v>15</v>
      </c>
      <c r="H990" s="3">
        <f>H992+H993+H994+H995</f>
        <v>0</v>
      </c>
      <c r="I990" s="22" t="s">
        <v>356</v>
      </c>
      <c r="J990" s="27"/>
      <c r="K990" s="22" t="s">
        <v>75</v>
      </c>
    </row>
    <row r="991" spans="1:11" s="4" customFormat="1" ht="15" customHeight="1">
      <c r="A991" s="20"/>
      <c r="B991" s="21"/>
      <c r="C991" s="2" t="s">
        <v>8</v>
      </c>
      <c r="D991" s="3"/>
      <c r="E991" s="2" t="s">
        <v>8</v>
      </c>
      <c r="F991" s="3"/>
      <c r="G991" s="2" t="s">
        <v>8</v>
      </c>
      <c r="H991" s="3"/>
      <c r="I991" s="22"/>
      <c r="J991" s="27"/>
      <c r="K991" s="22"/>
    </row>
    <row r="992" spans="1:11" s="4" customFormat="1" ht="15" customHeight="1">
      <c r="A992" s="20"/>
      <c r="B992" s="21"/>
      <c r="C992" s="5" t="s">
        <v>3</v>
      </c>
      <c r="D992" s="3">
        <v>0</v>
      </c>
      <c r="E992" s="5" t="s">
        <v>3</v>
      </c>
      <c r="F992" s="3">
        <v>0</v>
      </c>
      <c r="G992" s="5" t="s">
        <v>3</v>
      </c>
      <c r="H992" s="3">
        <v>0</v>
      </c>
      <c r="I992" s="22"/>
      <c r="J992" s="27"/>
      <c r="K992" s="22"/>
    </row>
    <row r="993" spans="1:11" s="4" customFormat="1" ht="15" customHeight="1">
      <c r="A993" s="20"/>
      <c r="B993" s="21"/>
      <c r="C993" s="5" t="s">
        <v>4</v>
      </c>
      <c r="D993" s="3">
        <v>0</v>
      </c>
      <c r="E993" s="5" t="s">
        <v>4</v>
      </c>
      <c r="F993" s="3">
        <v>0</v>
      </c>
      <c r="G993" s="5" t="s">
        <v>4</v>
      </c>
      <c r="H993" s="3">
        <v>0</v>
      </c>
      <c r="I993" s="22"/>
      <c r="J993" s="27"/>
      <c r="K993" s="22"/>
    </row>
    <row r="994" spans="1:11" s="4" customFormat="1" ht="15" customHeight="1">
      <c r="A994" s="20"/>
      <c r="B994" s="21"/>
      <c r="C994" s="5" t="s">
        <v>5</v>
      </c>
      <c r="D994" s="3">
        <f>599078.52/1000</f>
        <v>599.08000000000004</v>
      </c>
      <c r="E994" s="5" t="s">
        <v>5</v>
      </c>
      <c r="F994" s="3">
        <v>0</v>
      </c>
      <c r="G994" s="5" t="s">
        <v>5</v>
      </c>
      <c r="H994" s="3">
        <v>0</v>
      </c>
      <c r="I994" s="22"/>
      <c r="J994" s="27"/>
      <c r="K994" s="22"/>
    </row>
    <row r="995" spans="1:11" s="4" customFormat="1" ht="15" customHeight="1">
      <c r="A995" s="20"/>
      <c r="B995" s="21"/>
      <c r="C995" s="5" t="s">
        <v>6</v>
      </c>
      <c r="D995" s="3">
        <v>0</v>
      </c>
      <c r="E995" s="5" t="s">
        <v>6</v>
      </c>
      <c r="F995" s="3">
        <v>0</v>
      </c>
      <c r="G995" s="5" t="s">
        <v>6</v>
      </c>
      <c r="H995" s="3">
        <v>0</v>
      </c>
      <c r="I995" s="22"/>
      <c r="J995" s="27"/>
      <c r="K995" s="22"/>
    </row>
    <row r="996" spans="1:11" s="4" customFormat="1" ht="15" customHeight="1">
      <c r="A996" s="20" t="s">
        <v>159</v>
      </c>
      <c r="B996" s="21" t="s">
        <v>411</v>
      </c>
      <c r="C996" s="2" t="s">
        <v>15</v>
      </c>
      <c r="D996" s="3">
        <f>D998+D999+D1000+D1001</f>
        <v>74.680000000000007</v>
      </c>
      <c r="E996" s="2" t="s">
        <v>15</v>
      </c>
      <c r="F996" s="3">
        <f>F998+F999+F1000+F1001</f>
        <v>0</v>
      </c>
      <c r="G996" s="2" t="s">
        <v>15</v>
      </c>
      <c r="H996" s="3">
        <f>H998+H999+H1000+H1001</f>
        <v>0</v>
      </c>
      <c r="I996" s="22" t="s">
        <v>356</v>
      </c>
      <c r="J996" s="27"/>
      <c r="K996" s="22" t="s">
        <v>75</v>
      </c>
    </row>
    <row r="997" spans="1:11" s="4" customFormat="1" ht="15" customHeight="1">
      <c r="A997" s="20"/>
      <c r="B997" s="21"/>
      <c r="C997" s="2" t="s">
        <v>8</v>
      </c>
      <c r="D997" s="3"/>
      <c r="E997" s="2" t="s">
        <v>8</v>
      </c>
      <c r="F997" s="3"/>
      <c r="G997" s="2" t="s">
        <v>8</v>
      </c>
      <c r="H997" s="3"/>
      <c r="I997" s="22"/>
      <c r="J997" s="27"/>
      <c r="K997" s="22"/>
    </row>
    <row r="998" spans="1:11" s="4" customFormat="1" ht="15" customHeight="1">
      <c r="A998" s="20"/>
      <c r="B998" s="21"/>
      <c r="C998" s="5" t="s">
        <v>3</v>
      </c>
      <c r="D998" s="3">
        <v>0</v>
      </c>
      <c r="E998" s="5" t="s">
        <v>3</v>
      </c>
      <c r="F998" s="3">
        <v>0</v>
      </c>
      <c r="G998" s="5" t="s">
        <v>3</v>
      </c>
      <c r="H998" s="3">
        <v>0</v>
      </c>
      <c r="I998" s="22"/>
      <c r="J998" s="27"/>
      <c r="K998" s="22"/>
    </row>
    <row r="999" spans="1:11" s="4" customFormat="1" ht="15" customHeight="1">
      <c r="A999" s="20"/>
      <c r="B999" s="21"/>
      <c r="C999" s="5" t="s">
        <v>4</v>
      </c>
      <c r="D999" s="3">
        <v>0</v>
      </c>
      <c r="E999" s="5" t="s">
        <v>4</v>
      </c>
      <c r="F999" s="3">
        <v>0</v>
      </c>
      <c r="G999" s="5" t="s">
        <v>4</v>
      </c>
      <c r="H999" s="3">
        <v>0</v>
      </c>
      <c r="I999" s="22"/>
      <c r="J999" s="27"/>
      <c r="K999" s="22"/>
    </row>
    <row r="1000" spans="1:11" s="4" customFormat="1" ht="15" customHeight="1">
      <c r="A1000" s="20"/>
      <c r="B1000" s="21"/>
      <c r="C1000" s="5" t="s">
        <v>5</v>
      </c>
      <c r="D1000" s="3">
        <f>74682.92/1000</f>
        <v>74.680000000000007</v>
      </c>
      <c r="E1000" s="5" t="s">
        <v>5</v>
      </c>
      <c r="F1000" s="3">
        <v>0</v>
      </c>
      <c r="G1000" s="5" t="s">
        <v>5</v>
      </c>
      <c r="H1000" s="3">
        <v>0</v>
      </c>
      <c r="I1000" s="22"/>
      <c r="J1000" s="27"/>
      <c r="K1000" s="22"/>
    </row>
    <row r="1001" spans="1:11" s="4" customFormat="1" ht="15" customHeight="1">
      <c r="A1001" s="20"/>
      <c r="B1001" s="21"/>
      <c r="C1001" s="5" t="s">
        <v>6</v>
      </c>
      <c r="D1001" s="3">
        <v>0</v>
      </c>
      <c r="E1001" s="5" t="s">
        <v>6</v>
      </c>
      <c r="F1001" s="3">
        <v>0</v>
      </c>
      <c r="G1001" s="5" t="s">
        <v>6</v>
      </c>
      <c r="H1001" s="3">
        <v>0</v>
      </c>
      <c r="I1001" s="22"/>
      <c r="J1001" s="27"/>
      <c r="K1001" s="22"/>
    </row>
    <row r="1002" spans="1:11" s="4" customFormat="1" ht="15" customHeight="1">
      <c r="A1002" s="20" t="s">
        <v>160</v>
      </c>
      <c r="B1002" s="21" t="s">
        <v>412</v>
      </c>
      <c r="C1002" s="2" t="s">
        <v>15</v>
      </c>
      <c r="D1002" s="3">
        <f>D1004+D1005+D1006+D1007</f>
        <v>177.52</v>
      </c>
      <c r="E1002" s="2" t="s">
        <v>15</v>
      </c>
      <c r="F1002" s="3">
        <f>F1004+F1005+F1006+F1007</f>
        <v>0</v>
      </c>
      <c r="G1002" s="2" t="s">
        <v>15</v>
      </c>
      <c r="H1002" s="3">
        <f>H1004+H1005+H1006+H1007</f>
        <v>0</v>
      </c>
      <c r="I1002" s="22" t="s">
        <v>356</v>
      </c>
      <c r="J1002" s="27"/>
      <c r="K1002" s="22" t="s">
        <v>75</v>
      </c>
    </row>
    <row r="1003" spans="1:11" s="4" customFormat="1" ht="15" customHeight="1">
      <c r="A1003" s="20"/>
      <c r="B1003" s="21"/>
      <c r="C1003" s="2" t="s">
        <v>8</v>
      </c>
      <c r="D1003" s="3"/>
      <c r="E1003" s="2" t="s">
        <v>8</v>
      </c>
      <c r="F1003" s="3"/>
      <c r="G1003" s="2" t="s">
        <v>8</v>
      </c>
      <c r="H1003" s="3"/>
      <c r="I1003" s="22"/>
      <c r="J1003" s="27"/>
      <c r="K1003" s="22"/>
    </row>
    <row r="1004" spans="1:11" s="4" customFormat="1" ht="15" customHeight="1">
      <c r="A1004" s="20"/>
      <c r="B1004" s="21"/>
      <c r="C1004" s="5" t="s">
        <v>3</v>
      </c>
      <c r="D1004" s="3">
        <v>0</v>
      </c>
      <c r="E1004" s="5" t="s">
        <v>3</v>
      </c>
      <c r="F1004" s="3">
        <v>0</v>
      </c>
      <c r="G1004" s="5" t="s">
        <v>3</v>
      </c>
      <c r="H1004" s="3">
        <v>0</v>
      </c>
      <c r="I1004" s="22"/>
      <c r="J1004" s="27"/>
      <c r="K1004" s="22"/>
    </row>
    <row r="1005" spans="1:11" s="4" customFormat="1" ht="15" customHeight="1">
      <c r="A1005" s="20"/>
      <c r="B1005" s="21"/>
      <c r="C1005" s="5" t="s">
        <v>4</v>
      </c>
      <c r="D1005" s="3">
        <v>0</v>
      </c>
      <c r="E1005" s="5" t="s">
        <v>4</v>
      </c>
      <c r="F1005" s="3">
        <v>0</v>
      </c>
      <c r="G1005" s="5" t="s">
        <v>4</v>
      </c>
      <c r="H1005" s="3">
        <v>0</v>
      </c>
      <c r="I1005" s="22"/>
      <c r="J1005" s="27"/>
      <c r="K1005" s="22"/>
    </row>
    <row r="1006" spans="1:11" s="4" customFormat="1" ht="15" customHeight="1">
      <c r="A1006" s="20"/>
      <c r="B1006" s="21"/>
      <c r="C1006" s="5" t="s">
        <v>5</v>
      </c>
      <c r="D1006" s="3">
        <f>177520/1000</f>
        <v>177.52</v>
      </c>
      <c r="E1006" s="5" t="s">
        <v>5</v>
      </c>
      <c r="F1006" s="3">
        <v>0</v>
      </c>
      <c r="G1006" s="5" t="s">
        <v>5</v>
      </c>
      <c r="H1006" s="3">
        <v>0</v>
      </c>
      <c r="I1006" s="22"/>
      <c r="J1006" s="27"/>
      <c r="K1006" s="22"/>
    </row>
    <row r="1007" spans="1:11" s="4" customFormat="1" ht="15" customHeight="1">
      <c r="A1007" s="20"/>
      <c r="B1007" s="21"/>
      <c r="C1007" s="5" t="s">
        <v>6</v>
      </c>
      <c r="D1007" s="3">
        <v>0</v>
      </c>
      <c r="E1007" s="5" t="s">
        <v>6</v>
      </c>
      <c r="F1007" s="3">
        <v>0</v>
      </c>
      <c r="G1007" s="5" t="s">
        <v>6</v>
      </c>
      <c r="H1007" s="3">
        <v>0</v>
      </c>
      <c r="I1007" s="22"/>
      <c r="J1007" s="27"/>
      <c r="K1007" s="22"/>
    </row>
    <row r="1008" spans="1:11" s="4" customFormat="1" ht="15" customHeight="1">
      <c r="A1008" s="20" t="s">
        <v>243</v>
      </c>
      <c r="B1008" s="21" t="s">
        <v>413</v>
      </c>
      <c r="C1008" s="2" t="s">
        <v>15</v>
      </c>
      <c r="D1008" s="3">
        <f>D1010+D1011+D1012+D1013</f>
        <v>1.71</v>
      </c>
      <c r="E1008" s="2" t="s">
        <v>15</v>
      </c>
      <c r="F1008" s="3">
        <f>F1010+F1011+F1012+F1013</f>
        <v>0</v>
      </c>
      <c r="G1008" s="2" t="s">
        <v>15</v>
      </c>
      <c r="H1008" s="3">
        <f>H1010+H1011+H1012+H1013</f>
        <v>0</v>
      </c>
      <c r="I1008" s="22" t="s">
        <v>356</v>
      </c>
      <c r="J1008" s="27"/>
      <c r="K1008" s="22" t="s">
        <v>75</v>
      </c>
    </row>
    <row r="1009" spans="1:11" s="4" customFormat="1" ht="15" customHeight="1">
      <c r="A1009" s="20"/>
      <c r="B1009" s="21"/>
      <c r="C1009" s="2" t="s">
        <v>8</v>
      </c>
      <c r="D1009" s="3"/>
      <c r="E1009" s="2" t="s">
        <v>8</v>
      </c>
      <c r="F1009" s="3"/>
      <c r="G1009" s="2" t="s">
        <v>8</v>
      </c>
      <c r="H1009" s="3"/>
      <c r="I1009" s="22"/>
      <c r="J1009" s="27"/>
      <c r="K1009" s="22"/>
    </row>
    <row r="1010" spans="1:11" s="4" customFormat="1" ht="15" customHeight="1">
      <c r="A1010" s="20"/>
      <c r="B1010" s="21"/>
      <c r="C1010" s="5" t="s">
        <v>3</v>
      </c>
      <c r="D1010" s="3">
        <v>0</v>
      </c>
      <c r="E1010" s="5" t="s">
        <v>3</v>
      </c>
      <c r="F1010" s="3">
        <v>0</v>
      </c>
      <c r="G1010" s="5" t="s">
        <v>3</v>
      </c>
      <c r="H1010" s="3">
        <v>0</v>
      </c>
      <c r="I1010" s="22"/>
      <c r="J1010" s="27"/>
      <c r="K1010" s="22"/>
    </row>
    <row r="1011" spans="1:11" s="4" customFormat="1" ht="15" customHeight="1">
      <c r="A1011" s="20"/>
      <c r="B1011" s="21"/>
      <c r="C1011" s="5" t="s">
        <v>4</v>
      </c>
      <c r="D1011" s="3">
        <v>0</v>
      </c>
      <c r="E1011" s="5" t="s">
        <v>4</v>
      </c>
      <c r="F1011" s="3">
        <v>0</v>
      </c>
      <c r="G1011" s="5" t="s">
        <v>4</v>
      </c>
      <c r="H1011" s="3">
        <v>0</v>
      </c>
      <c r="I1011" s="22"/>
      <c r="J1011" s="27"/>
      <c r="K1011" s="22"/>
    </row>
    <row r="1012" spans="1:11" s="4" customFormat="1" ht="15" customHeight="1">
      <c r="A1012" s="20"/>
      <c r="B1012" s="21"/>
      <c r="C1012" s="5" t="s">
        <v>5</v>
      </c>
      <c r="D1012" s="3">
        <v>1.71</v>
      </c>
      <c r="E1012" s="5" t="s">
        <v>5</v>
      </c>
      <c r="F1012" s="3">
        <v>0</v>
      </c>
      <c r="G1012" s="5" t="s">
        <v>5</v>
      </c>
      <c r="H1012" s="3">
        <v>0</v>
      </c>
      <c r="I1012" s="22"/>
      <c r="J1012" s="27"/>
      <c r="K1012" s="22"/>
    </row>
    <row r="1013" spans="1:11" s="4" customFormat="1" ht="15" customHeight="1">
      <c r="A1013" s="20"/>
      <c r="B1013" s="21"/>
      <c r="C1013" s="5" t="s">
        <v>6</v>
      </c>
      <c r="D1013" s="3">
        <v>0</v>
      </c>
      <c r="E1013" s="5" t="s">
        <v>6</v>
      </c>
      <c r="F1013" s="3">
        <v>0</v>
      </c>
      <c r="G1013" s="5" t="s">
        <v>6</v>
      </c>
      <c r="H1013" s="3">
        <v>0</v>
      </c>
      <c r="I1013" s="22"/>
      <c r="J1013" s="27"/>
      <c r="K1013" s="22"/>
    </row>
    <row r="1014" spans="1:11" s="4" customFormat="1" ht="15" customHeight="1">
      <c r="A1014" s="20" t="s">
        <v>353</v>
      </c>
      <c r="B1014" s="21" t="s">
        <v>350</v>
      </c>
      <c r="C1014" s="2" t="s">
        <v>15</v>
      </c>
      <c r="D1014" s="3">
        <f>D1016+D1017+D1018+D1019</f>
        <v>426.04</v>
      </c>
      <c r="E1014" s="2" t="s">
        <v>15</v>
      </c>
      <c r="F1014" s="3">
        <f>F1016+F1017+F1018+F1019</f>
        <v>0</v>
      </c>
      <c r="G1014" s="2" t="s">
        <v>15</v>
      </c>
      <c r="H1014" s="3">
        <f>H1016+H1017+H1018+H1019</f>
        <v>0</v>
      </c>
      <c r="I1014" s="22" t="s">
        <v>356</v>
      </c>
      <c r="J1014" s="27"/>
      <c r="K1014" s="22" t="s">
        <v>75</v>
      </c>
    </row>
    <row r="1015" spans="1:11" s="4" customFormat="1" ht="15" customHeight="1">
      <c r="A1015" s="20"/>
      <c r="B1015" s="21"/>
      <c r="C1015" s="2" t="s">
        <v>8</v>
      </c>
      <c r="D1015" s="3"/>
      <c r="E1015" s="2" t="s">
        <v>8</v>
      </c>
      <c r="F1015" s="3"/>
      <c r="G1015" s="2" t="s">
        <v>8</v>
      </c>
      <c r="H1015" s="3"/>
      <c r="I1015" s="22"/>
      <c r="J1015" s="27"/>
      <c r="K1015" s="22"/>
    </row>
    <row r="1016" spans="1:11" s="4" customFormat="1" ht="15" customHeight="1">
      <c r="A1016" s="20"/>
      <c r="B1016" s="21"/>
      <c r="C1016" s="5" t="s">
        <v>3</v>
      </c>
      <c r="D1016" s="3">
        <v>0</v>
      </c>
      <c r="E1016" s="5" t="s">
        <v>3</v>
      </c>
      <c r="F1016" s="3">
        <v>0</v>
      </c>
      <c r="G1016" s="5" t="s">
        <v>3</v>
      </c>
      <c r="H1016" s="3">
        <v>0</v>
      </c>
      <c r="I1016" s="22"/>
      <c r="J1016" s="27"/>
      <c r="K1016" s="22"/>
    </row>
    <row r="1017" spans="1:11" s="4" customFormat="1" ht="15" customHeight="1">
      <c r="A1017" s="20"/>
      <c r="B1017" s="21"/>
      <c r="C1017" s="5" t="s">
        <v>4</v>
      </c>
      <c r="D1017" s="3">
        <v>0</v>
      </c>
      <c r="E1017" s="5" t="s">
        <v>4</v>
      </c>
      <c r="F1017" s="3">
        <v>0</v>
      </c>
      <c r="G1017" s="5" t="s">
        <v>4</v>
      </c>
      <c r="H1017" s="3">
        <v>0</v>
      </c>
      <c r="I1017" s="22"/>
      <c r="J1017" s="27"/>
      <c r="K1017" s="22"/>
    </row>
    <row r="1018" spans="1:11" s="4" customFormat="1" ht="15" customHeight="1">
      <c r="A1018" s="20"/>
      <c r="B1018" s="21"/>
      <c r="C1018" s="5" t="s">
        <v>5</v>
      </c>
      <c r="D1018" s="3">
        <f>426035.08/1000</f>
        <v>426.04</v>
      </c>
      <c r="E1018" s="5" t="s">
        <v>5</v>
      </c>
      <c r="F1018" s="3">
        <v>0</v>
      </c>
      <c r="G1018" s="5" t="s">
        <v>5</v>
      </c>
      <c r="H1018" s="3">
        <v>0</v>
      </c>
      <c r="I1018" s="22"/>
      <c r="J1018" s="27"/>
      <c r="K1018" s="22"/>
    </row>
    <row r="1019" spans="1:11" s="4" customFormat="1" ht="15" customHeight="1">
      <c r="A1019" s="20"/>
      <c r="B1019" s="21"/>
      <c r="C1019" s="5" t="s">
        <v>6</v>
      </c>
      <c r="D1019" s="3">
        <v>0</v>
      </c>
      <c r="E1019" s="5" t="s">
        <v>6</v>
      </c>
      <c r="F1019" s="3">
        <v>0</v>
      </c>
      <c r="G1019" s="5" t="s">
        <v>6</v>
      </c>
      <c r="H1019" s="3">
        <v>0</v>
      </c>
      <c r="I1019" s="22"/>
      <c r="J1019" s="27"/>
      <c r="K1019" s="22"/>
    </row>
    <row r="1020" spans="1:11" s="4" customFormat="1" ht="15" customHeight="1">
      <c r="A1020" s="20" t="s">
        <v>417</v>
      </c>
      <c r="B1020" s="21" t="s">
        <v>414</v>
      </c>
      <c r="C1020" s="2" t="s">
        <v>15</v>
      </c>
      <c r="D1020" s="3">
        <f>D1022+D1023+D1024+D1025</f>
        <v>11</v>
      </c>
      <c r="E1020" s="2" t="s">
        <v>15</v>
      </c>
      <c r="F1020" s="3">
        <f>F1022+F1023+F1024+F1025</f>
        <v>0</v>
      </c>
      <c r="G1020" s="2" t="s">
        <v>15</v>
      </c>
      <c r="H1020" s="3">
        <f>H1022+H1023+H1024+H1025</f>
        <v>0</v>
      </c>
      <c r="I1020" s="22" t="s">
        <v>356</v>
      </c>
      <c r="J1020" s="27"/>
      <c r="K1020" s="22" t="s">
        <v>75</v>
      </c>
    </row>
    <row r="1021" spans="1:11" s="4" customFormat="1" ht="15" customHeight="1">
      <c r="A1021" s="20"/>
      <c r="B1021" s="21"/>
      <c r="C1021" s="2" t="s">
        <v>8</v>
      </c>
      <c r="D1021" s="3"/>
      <c r="E1021" s="2" t="s">
        <v>8</v>
      </c>
      <c r="F1021" s="3"/>
      <c r="G1021" s="2" t="s">
        <v>8</v>
      </c>
      <c r="H1021" s="3"/>
      <c r="I1021" s="22"/>
      <c r="J1021" s="27"/>
      <c r="K1021" s="22"/>
    </row>
    <row r="1022" spans="1:11" s="4" customFormat="1" ht="15" customHeight="1">
      <c r="A1022" s="20"/>
      <c r="B1022" s="21"/>
      <c r="C1022" s="5" t="s">
        <v>3</v>
      </c>
      <c r="D1022" s="3">
        <v>0</v>
      </c>
      <c r="E1022" s="5" t="s">
        <v>3</v>
      </c>
      <c r="F1022" s="3">
        <v>0</v>
      </c>
      <c r="G1022" s="5" t="s">
        <v>3</v>
      </c>
      <c r="H1022" s="3">
        <v>0</v>
      </c>
      <c r="I1022" s="22"/>
      <c r="J1022" s="27"/>
      <c r="K1022" s="22"/>
    </row>
    <row r="1023" spans="1:11" s="4" customFormat="1" ht="15" customHeight="1">
      <c r="A1023" s="20"/>
      <c r="B1023" s="21"/>
      <c r="C1023" s="5" t="s">
        <v>4</v>
      </c>
      <c r="D1023" s="3">
        <v>0</v>
      </c>
      <c r="E1023" s="5" t="s">
        <v>4</v>
      </c>
      <c r="F1023" s="3">
        <v>0</v>
      </c>
      <c r="G1023" s="5" t="s">
        <v>4</v>
      </c>
      <c r="H1023" s="3">
        <v>0</v>
      </c>
      <c r="I1023" s="22"/>
      <c r="J1023" s="27"/>
      <c r="K1023" s="22"/>
    </row>
    <row r="1024" spans="1:11" s="4" customFormat="1" ht="15" customHeight="1">
      <c r="A1024" s="20"/>
      <c r="B1024" s="21"/>
      <c r="C1024" s="5" t="s">
        <v>5</v>
      </c>
      <c r="D1024" s="3">
        <f>11000/1000</f>
        <v>11</v>
      </c>
      <c r="E1024" s="5" t="s">
        <v>5</v>
      </c>
      <c r="F1024" s="3">
        <v>0</v>
      </c>
      <c r="G1024" s="5" t="s">
        <v>5</v>
      </c>
      <c r="H1024" s="3">
        <v>0</v>
      </c>
      <c r="I1024" s="22"/>
      <c r="J1024" s="27"/>
      <c r="K1024" s="22"/>
    </row>
    <row r="1025" spans="1:11" s="4" customFormat="1" ht="15" customHeight="1">
      <c r="A1025" s="20"/>
      <c r="B1025" s="21"/>
      <c r="C1025" s="5" t="s">
        <v>6</v>
      </c>
      <c r="D1025" s="3">
        <v>0</v>
      </c>
      <c r="E1025" s="5" t="s">
        <v>6</v>
      </c>
      <c r="F1025" s="3">
        <v>0</v>
      </c>
      <c r="G1025" s="5" t="s">
        <v>6</v>
      </c>
      <c r="H1025" s="3">
        <v>0</v>
      </c>
      <c r="I1025" s="22"/>
      <c r="J1025" s="27"/>
      <c r="K1025" s="22"/>
    </row>
    <row r="1026" spans="1:11" s="4" customFormat="1" ht="15" customHeight="1">
      <c r="A1026" s="20" t="s">
        <v>418</v>
      </c>
      <c r="B1026" s="21" t="s">
        <v>415</v>
      </c>
      <c r="C1026" s="2" t="s">
        <v>15</v>
      </c>
      <c r="D1026" s="3">
        <f>D1028+D1029+D1030+D1031</f>
        <v>68.5</v>
      </c>
      <c r="E1026" s="2" t="s">
        <v>15</v>
      </c>
      <c r="F1026" s="3">
        <f>F1028+F1029+F1030+F1031</f>
        <v>0</v>
      </c>
      <c r="G1026" s="2" t="s">
        <v>15</v>
      </c>
      <c r="H1026" s="3">
        <f>H1028+H1029+H1030+H1031</f>
        <v>0</v>
      </c>
      <c r="I1026" s="22" t="s">
        <v>356</v>
      </c>
      <c r="J1026" s="27"/>
      <c r="K1026" s="22" t="s">
        <v>75</v>
      </c>
    </row>
    <row r="1027" spans="1:11" s="4" customFormat="1" ht="15" customHeight="1">
      <c r="A1027" s="20"/>
      <c r="B1027" s="21"/>
      <c r="C1027" s="2" t="s">
        <v>8</v>
      </c>
      <c r="D1027" s="3"/>
      <c r="E1027" s="2" t="s">
        <v>8</v>
      </c>
      <c r="F1027" s="3"/>
      <c r="G1027" s="2" t="s">
        <v>8</v>
      </c>
      <c r="H1027" s="3"/>
      <c r="I1027" s="22"/>
      <c r="J1027" s="27"/>
      <c r="K1027" s="22"/>
    </row>
    <row r="1028" spans="1:11" s="4" customFormat="1" ht="15" customHeight="1">
      <c r="A1028" s="20"/>
      <c r="B1028" s="21"/>
      <c r="C1028" s="5" t="s">
        <v>3</v>
      </c>
      <c r="D1028" s="3">
        <v>0</v>
      </c>
      <c r="E1028" s="5" t="s">
        <v>3</v>
      </c>
      <c r="F1028" s="3">
        <v>0</v>
      </c>
      <c r="G1028" s="5" t="s">
        <v>3</v>
      </c>
      <c r="H1028" s="3">
        <v>0</v>
      </c>
      <c r="I1028" s="22"/>
      <c r="J1028" s="27"/>
      <c r="K1028" s="22"/>
    </row>
    <row r="1029" spans="1:11" s="4" customFormat="1" ht="15" customHeight="1">
      <c r="A1029" s="20"/>
      <c r="B1029" s="21"/>
      <c r="C1029" s="5" t="s">
        <v>4</v>
      </c>
      <c r="D1029" s="3">
        <v>0</v>
      </c>
      <c r="E1029" s="5" t="s">
        <v>4</v>
      </c>
      <c r="F1029" s="3">
        <v>0</v>
      </c>
      <c r="G1029" s="5" t="s">
        <v>4</v>
      </c>
      <c r="H1029" s="3">
        <v>0</v>
      </c>
      <c r="I1029" s="22"/>
      <c r="J1029" s="27"/>
      <c r="K1029" s="22"/>
    </row>
    <row r="1030" spans="1:11" s="4" customFormat="1" ht="15" customHeight="1">
      <c r="A1030" s="20"/>
      <c r="B1030" s="21"/>
      <c r="C1030" s="5" t="s">
        <v>5</v>
      </c>
      <c r="D1030" s="3">
        <f>68500/1000</f>
        <v>68.5</v>
      </c>
      <c r="E1030" s="5" t="s">
        <v>5</v>
      </c>
      <c r="F1030" s="3">
        <v>0</v>
      </c>
      <c r="G1030" s="5" t="s">
        <v>5</v>
      </c>
      <c r="H1030" s="3">
        <v>0</v>
      </c>
      <c r="I1030" s="22"/>
      <c r="J1030" s="27"/>
      <c r="K1030" s="22"/>
    </row>
    <row r="1031" spans="1:11" s="4" customFormat="1" ht="15" customHeight="1">
      <c r="A1031" s="20"/>
      <c r="B1031" s="21"/>
      <c r="C1031" s="5" t="s">
        <v>6</v>
      </c>
      <c r="D1031" s="3">
        <v>0</v>
      </c>
      <c r="E1031" s="5" t="s">
        <v>6</v>
      </c>
      <c r="F1031" s="3">
        <v>0</v>
      </c>
      <c r="G1031" s="5" t="s">
        <v>6</v>
      </c>
      <c r="H1031" s="3">
        <v>0</v>
      </c>
      <c r="I1031" s="22"/>
      <c r="J1031" s="27"/>
      <c r="K1031" s="22"/>
    </row>
    <row r="1032" spans="1:11" s="4" customFormat="1" ht="15" customHeight="1">
      <c r="A1032" s="20" t="s">
        <v>419</v>
      </c>
      <c r="B1032" s="21" t="s">
        <v>416</v>
      </c>
      <c r="C1032" s="2" t="s">
        <v>15</v>
      </c>
      <c r="D1032" s="3">
        <f>D1034+D1035+D1036+D1037</f>
        <v>44</v>
      </c>
      <c r="E1032" s="2" t="s">
        <v>15</v>
      </c>
      <c r="F1032" s="3">
        <f>F1034+F1035+F1036+F1037</f>
        <v>0</v>
      </c>
      <c r="G1032" s="2" t="s">
        <v>15</v>
      </c>
      <c r="H1032" s="3">
        <f>H1034+H1035+H1036+H1037</f>
        <v>0</v>
      </c>
      <c r="I1032" s="22" t="s">
        <v>356</v>
      </c>
      <c r="J1032" s="27"/>
      <c r="K1032" s="22" t="s">
        <v>75</v>
      </c>
    </row>
    <row r="1033" spans="1:11" s="4" customFormat="1" ht="15" customHeight="1">
      <c r="A1033" s="20"/>
      <c r="B1033" s="21"/>
      <c r="C1033" s="2" t="s">
        <v>8</v>
      </c>
      <c r="D1033" s="3"/>
      <c r="E1033" s="2" t="s">
        <v>8</v>
      </c>
      <c r="F1033" s="3"/>
      <c r="G1033" s="2" t="s">
        <v>8</v>
      </c>
      <c r="H1033" s="3"/>
      <c r="I1033" s="22"/>
      <c r="J1033" s="27"/>
      <c r="K1033" s="22"/>
    </row>
    <row r="1034" spans="1:11" s="4" customFormat="1" ht="15" customHeight="1">
      <c r="A1034" s="20"/>
      <c r="B1034" s="21"/>
      <c r="C1034" s="5" t="s">
        <v>3</v>
      </c>
      <c r="D1034" s="3">
        <v>0</v>
      </c>
      <c r="E1034" s="5" t="s">
        <v>3</v>
      </c>
      <c r="F1034" s="3">
        <v>0</v>
      </c>
      <c r="G1034" s="5" t="s">
        <v>3</v>
      </c>
      <c r="H1034" s="3">
        <v>0</v>
      </c>
      <c r="I1034" s="22"/>
      <c r="J1034" s="27"/>
      <c r="K1034" s="22"/>
    </row>
    <row r="1035" spans="1:11" s="4" customFormat="1" ht="15" customHeight="1">
      <c r="A1035" s="20"/>
      <c r="B1035" s="21"/>
      <c r="C1035" s="5" t="s">
        <v>4</v>
      </c>
      <c r="D1035" s="3">
        <v>0</v>
      </c>
      <c r="E1035" s="5" t="s">
        <v>4</v>
      </c>
      <c r="F1035" s="3">
        <v>0</v>
      </c>
      <c r="G1035" s="5" t="s">
        <v>4</v>
      </c>
      <c r="H1035" s="3">
        <v>0</v>
      </c>
      <c r="I1035" s="22"/>
      <c r="J1035" s="27"/>
      <c r="K1035" s="22"/>
    </row>
    <row r="1036" spans="1:11" s="4" customFormat="1" ht="15" customHeight="1">
      <c r="A1036" s="20"/>
      <c r="B1036" s="21"/>
      <c r="C1036" s="5" t="s">
        <v>5</v>
      </c>
      <c r="D1036" s="3">
        <f>44000/1000</f>
        <v>44</v>
      </c>
      <c r="E1036" s="5" t="s">
        <v>5</v>
      </c>
      <c r="F1036" s="3">
        <v>0</v>
      </c>
      <c r="G1036" s="5" t="s">
        <v>5</v>
      </c>
      <c r="H1036" s="3">
        <v>0</v>
      </c>
      <c r="I1036" s="22"/>
      <c r="J1036" s="27"/>
      <c r="K1036" s="22"/>
    </row>
    <row r="1037" spans="1:11" s="4" customFormat="1" ht="15" customHeight="1">
      <c r="A1037" s="20"/>
      <c r="B1037" s="21"/>
      <c r="C1037" s="5" t="s">
        <v>6</v>
      </c>
      <c r="D1037" s="3">
        <v>0</v>
      </c>
      <c r="E1037" s="5" t="s">
        <v>6</v>
      </c>
      <c r="F1037" s="3">
        <v>0</v>
      </c>
      <c r="G1037" s="5" t="s">
        <v>6</v>
      </c>
      <c r="H1037" s="3">
        <v>0</v>
      </c>
      <c r="I1037" s="22"/>
      <c r="J1037" s="27"/>
      <c r="K1037" s="22"/>
    </row>
    <row r="1038" spans="1:11" s="4" customFormat="1" ht="15" customHeight="1">
      <c r="A1038" s="20" t="s">
        <v>420</v>
      </c>
      <c r="B1038" s="21" t="s">
        <v>454</v>
      </c>
      <c r="C1038" s="2" t="s">
        <v>15</v>
      </c>
      <c r="D1038" s="3">
        <f>D1040+D1041+D1042+D1043</f>
        <v>1516.26</v>
      </c>
      <c r="E1038" s="2" t="s">
        <v>15</v>
      </c>
      <c r="F1038" s="3">
        <f>F1040+F1041+F1042+F1043</f>
        <v>0</v>
      </c>
      <c r="G1038" s="2" t="s">
        <v>15</v>
      </c>
      <c r="H1038" s="3">
        <f>H1040+H1041+H1042+H1043</f>
        <v>0</v>
      </c>
      <c r="I1038" s="22" t="s">
        <v>356</v>
      </c>
      <c r="J1038" s="27"/>
      <c r="K1038" s="22" t="s">
        <v>75</v>
      </c>
    </row>
    <row r="1039" spans="1:11" s="4" customFormat="1" ht="15" customHeight="1">
      <c r="A1039" s="20"/>
      <c r="B1039" s="21"/>
      <c r="C1039" s="2" t="s">
        <v>8</v>
      </c>
      <c r="D1039" s="3"/>
      <c r="E1039" s="2" t="s">
        <v>8</v>
      </c>
      <c r="F1039" s="3"/>
      <c r="G1039" s="2" t="s">
        <v>8</v>
      </c>
      <c r="H1039" s="3"/>
      <c r="I1039" s="22"/>
      <c r="J1039" s="27"/>
      <c r="K1039" s="22"/>
    </row>
    <row r="1040" spans="1:11" s="4" customFormat="1" ht="15" customHeight="1">
      <c r="A1040" s="20"/>
      <c r="B1040" s="21"/>
      <c r="C1040" s="5" t="s">
        <v>3</v>
      </c>
      <c r="D1040" s="3">
        <v>0</v>
      </c>
      <c r="E1040" s="5" t="s">
        <v>3</v>
      </c>
      <c r="F1040" s="3">
        <v>0</v>
      </c>
      <c r="G1040" s="5" t="s">
        <v>3</v>
      </c>
      <c r="H1040" s="3">
        <v>0</v>
      </c>
      <c r="I1040" s="22"/>
      <c r="J1040" s="27"/>
      <c r="K1040" s="22"/>
    </row>
    <row r="1041" spans="1:11" s="4" customFormat="1" ht="15" customHeight="1">
      <c r="A1041" s="20"/>
      <c r="B1041" s="21"/>
      <c r="C1041" s="5" t="s">
        <v>4</v>
      </c>
      <c r="D1041" s="3">
        <v>0</v>
      </c>
      <c r="E1041" s="5" t="s">
        <v>4</v>
      </c>
      <c r="F1041" s="3">
        <v>0</v>
      </c>
      <c r="G1041" s="5" t="s">
        <v>4</v>
      </c>
      <c r="H1041" s="3">
        <v>0</v>
      </c>
      <c r="I1041" s="22"/>
      <c r="J1041" s="27"/>
      <c r="K1041" s="22"/>
    </row>
    <row r="1042" spans="1:11" s="4" customFormat="1" ht="15" customHeight="1">
      <c r="A1042" s="20"/>
      <c r="B1042" s="21"/>
      <c r="C1042" s="5" t="s">
        <v>5</v>
      </c>
      <c r="D1042" s="3">
        <f>1516260.24/1000</f>
        <v>1516.26</v>
      </c>
      <c r="E1042" s="5" t="s">
        <v>5</v>
      </c>
      <c r="F1042" s="3">
        <v>0</v>
      </c>
      <c r="G1042" s="5" t="s">
        <v>5</v>
      </c>
      <c r="H1042" s="3">
        <v>0</v>
      </c>
      <c r="I1042" s="22"/>
      <c r="J1042" s="27"/>
      <c r="K1042" s="22"/>
    </row>
    <row r="1043" spans="1:11" s="4" customFormat="1" ht="15" customHeight="1">
      <c r="A1043" s="20"/>
      <c r="B1043" s="21"/>
      <c r="C1043" s="5" t="s">
        <v>6</v>
      </c>
      <c r="D1043" s="3">
        <v>0</v>
      </c>
      <c r="E1043" s="5" t="s">
        <v>6</v>
      </c>
      <c r="F1043" s="3">
        <v>0</v>
      </c>
      <c r="G1043" s="5" t="s">
        <v>6</v>
      </c>
      <c r="H1043" s="3">
        <v>0</v>
      </c>
      <c r="I1043" s="22"/>
      <c r="J1043" s="27"/>
      <c r="K1043" s="22"/>
    </row>
    <row r="1044" spans="1:11" s="4" customFormat="1" ht="15" customHeight="1">
      <c r="A1044" s="20" t="s">
        <v>453</v>
      </c>
      <c r="B1044" s="21" t="s">
        <v>583</v>
      </c>
      <c r="C1044" s="2" t="s">
        <v>15</v>
      </c>
      <c r="D1044" s="3">
        <f>D1046+D1047+D1048+D1049</f>
        <v>77</v>
      </c>
      <c r="E1044" s="2" t="s">
        <v>15</v>
      </c>
      <c r="F1044" s="3">
        <f>F1046+F1047+F1048+F1049</f>
        <v>0</v>
      </c>
      <c r="G1044" s="2" t="s">
        <v>15</v>
      </c>
      <c r="H1044" s="3">
        <f>H1046+H1047+H1048+H1049</f>
        <v>0</v>
      </c>
      <c r="I1044" s="22" t="s">
        <v>356</v>
      </c>
      <c r="J1044" s="27"/>
      <c r="K1044" s="22" t="s">
        <v>75</v>
      </c>
    </row>
    <row r="1045" spans="1:11" s="4" customFormat="1" ht="15" customHeight="1">
      <c r="A1045" s="20"/>
      <c r="B1045" s="21"/>
      <c r="C1045" s="2" t="s">
        <v>8</v>
      </c>
      <c r="D1045" s="3"/>
      <c r="E1045" s="2" t="s">
        <v>8</v>
      </c>
      <c r="F1045" s="3"/>
      <c r="G1045" s="2" t="s">
        <v>8</v>
      </c>
      <c r="H1045" s="3"/>
      <c r="I1045" s="22"/>
      <c r="J1045" s="27"/>
      <c r="K1045" s="22"/>
    </row>
    <row r="1046" spans="1:11" s="4" customFormat="1" ht="15" customHeight="1">
      <c r="A1046" s="20"/>
      <c r="B1046" s="21"/>
      <c r="C1046" s="5" t="s">
        <v>3</v>
      </c>
      <c r="D1046" s="3">
        <v>0</v>
      </c>
      <c r="E1046" s="5" t="s">
        <v>3</v>
      </c>
      <c r="F1046" s="3">
        <v>0</v>
      </c>
      <c r="G1046" s="5" t="s">
        <v>3</v>
      </c>
      <c r="H1046" s="3">
        <v>0</v>
      </c>
      <c r="I1046" s="22"/>
      <c r="J1046" s="27"/>
      <c r="K1046" s="22"/>
    </row>
    <row r="1047" spans="1:11" s="4" customFormat="1" ht="15" customHeight="1">
      <c r="A1047" s="20"/>
      <c r="B1047" s="21"/>
      <c r="C1047" s="5" t="s">
        <v>4</v>
      </c>
      <c r="D1047" s="3">
        <v>0</v>
      </c>
      <c r="E1047" s="5" t="s">
        <v>4</v>
      </c>
      <c r="F1047" s="3">
        <v>0</v>
      </c>
      <c r="G1047" s="5" t="s">
        <v>4</v>
      </c>
      <c r="H1047" s="3">
        <v>0</v>
      </c>
      <c r="I1047" s="22"/>
      <c r="J1047" s="27"/>
      <c r="K1047" s="22"/>
    </row>
    <row r="1048" spans="1:11" s="4" customFormat="1" ht="15" customHeight="1">
      <c r="A1048" s="20"/>
      <c r="B1048" s="21"/>
      <c r="C1048" s="5" t="s">
        <v>5</v>
      </c>
      <c r="D1048" s="3">
        <f>77000/1000</f>
        <v>77</v>
      </c>
      <c r="E1048" s="5" t="s">
        <v>5</v>
      </c>
      <c r="F1048" s="3">
        <v>0</v>
      </c>
      <c r="G1048" s="5" t="s">
        <v>5</v>
      </c>
      <c r="H1048" s="3">
        <v>0</v>
      </c>
      <c r="I1048" s="22"/>
      <c r="J1048" s="27"/>
      <c r="K1048" s="22"/>
    </row>
    <row r="1049" spans="1:11" s="4" customFormat="1" ht="15" customHeight="1">
      <c r="A1049" s="20"/>
      <c r="B1049" s="21"/>
      <c r="C1049" s="5" t="s">
        <v>6</v>
      </c>
      <c r="D1049" s="3">
        <v>0</v>
      </c>
      <c r="E1049" s="5" t="s">
        <v>6</v>
      </c>
      <c r="F1049" s="3">
        <v>0</v>
      </c>
      <c r="G1049" s="5" t="s">
        <v>6</v>
      </c>
      <c r="H1049" s="3">
        <v>0</v>
      </c>
      <c r="I1049" s="22"/>
      <c r="J1049" s="27"/>
      <c r="K1049" s="22"/>
    </row>
    <row r="1050" spans="1:11" s="4" customFormat="1" ht="15" customHeight="1">
      <c r="A1050" s="20" t="s">
        <v>582</v>
      </c>
      <c r="B1050" s="21" t="s">
        <v>100</v>
      </c>
      <c r="C1050" s="2" t="s">
        <v>15</v>
      </c>
      <c r="D1050" s="3">
        <f>D1052+D1053+D1054+D1055</f>
        <v>0</v>
      </c>
      <c r="E1050" s="2" t="s">
        <v>15</v>
      </c>
      <c r="F1050" s="3">
        <f>F1052+F1053+F1054+F1055</f>
        <v>0</v>
      </c>
      <c r="G1050" s="2" t="s">
        <v>15</v>
      </c>
      <c r="H1050" s="3">
        <f>H1052+H1053+H1054+H1055</f>
        <v>0</v>
      </c>
      <c r="I1050" s="22" t="s">
        <v>356</v>
      </c>
      <c r="J1050" s="27"/>
      <c r="K1050" s="22" t="s">
        <v>75</v>
      </c>
    </row>
    <row r="1051" spans="1:11" s="4" customFormat="1" ht="15" customHeight="1">
      <c r="A1051" s="20"/>
      <c r="B1051" s="21"/>
      <c r="C1051" s="2" t="s">
        <v>8</v>
      </c>
      <c r="D1051" s="3"/>
      <c r="E1051" s="2" t="s">
        <v>8</v>
      </c>
      <c r="F1051" s="3"/>
      <c r="G1051" s="2" t="s">
        <v>8</v>
      </c>
      <c r="H1051" s="3"/>
      <c r="I1051" s="22"/>
      <c r="J1051" s="27"/>
      <c r="K1051" s="22"/>
    </row>
    <row r="1052" spans="1:11" s="4" customFormat="1" ht="15" customHeight="1">
      <c r="A1052" s="20"/>
      <c r="B1052" s="21"/>
      <c r="C1052" s="5" t="s">
        <v>3</v>
      </c>
      <c r="D1052" s="3">
        <v>0</v>
      </c>
      <c r="E1052" s="5" t="s">
        <v>3</v>
      </c>
      <c r="F1052" s="3">
        <v>0</v>
      </c>
      <c r="G1052" s="5" t="s">
        <v>3</v>
      </c>
      <c r="H1052" s="3">
        <v>0</v>
      </c>
      <c r="I1052" s="22"/>
      <c r="J1052" s="27"/>
      <c r="K1052" s="22"/>
    </row>
    <row r="1053" spans="1:11" s="4" customFormat="1" ht="15" customHeight="1">
      <c r="A1053" s="20"/>
      <c r="B1053" s="21"/>
      <c r="C1053" s="5" t="s">
        <v>4</v>
      </c>
      <c r="D1053" s="3">
        <v>0</v>
      </c>
      <c r="E1053" s="5" t="s">
        <v>4</v>
      </c>
      <c r="F1053" s="3">
        <v>0</v>
      </c>
      <c r="G1053" s="5" t="s">
        <v>4</v>
      </c>
      <c r="H1053" s="3">
        <v>0</v>
      </c>
      <c r="I1053" s="22"/>
      <c r="J1053" s="27"/>
      <c r="K1053" s="22"/>
    </row>
    <row r="1054" spans="1:11" s="4" customFormat="1">
      <c r="A1054" s="20"/>
      <c r="B1054" s="21"/>
      <c r="C1054" s="5" t="s">
        <v>5</v>
      </c>
      <c r="D1054" s="3">
        <v>0</v>
      </c>
      <c r="E1054" s="5" t="s">
        <v>5</v>
      </c>
      <c r="F1054" s="3">
        <v>0</v>
      </c>
      <c r="G1054" s="5" t="s">
        <v>5</v>
      </c>
      <c r="H1054" s="3">
        <v>0</v>
      </c>
      <c r="I1054" s="22"/>
      <c r="J1054" s="27"/>
      <c r="K1054" s="22"/>
    </row>
    <row r="1055" spans="1:11" s="4" customFormat="1" ht="15" customHeight="1">
      <c r="A1055" s="20"/>
      <c r="B1055" s="21"/>
      <c r="C1055" s="5" t="s">
        <v>6</v>
      </c>
      <c r="D1055" s="3">
        <v>0</v>
      </c>
      <c r="E1055" s="5" t="s">
        <v>6</v>
      </c>
      <c r="F1055" s="3">
        <v>0</v>
      </c>
      <c r="G1055" s="5" t="s">
        <v>6</v>
      </c>
      <c r="H1055" s="3">
        <v>0</v>
      </c>
      <c r="I1055" s="22"/>
      <c r="J1055" s="27"/>
      <c r="K1055" s="22"/>
    </row>
    <row r="1056" spans="1:11" s="4" customFormat="1" ht="15" customHeight="1">
      <c r="A1056" s="24" t="s">
        <v>161</v>
      </c>
      <c r="B1056" s="25" t="s">
        <v>46</v>
      </c>
      <c r="C1056" s="2" t="s">
        <v>15</v>
      </c>
      <c r="D1056" s="3">
        <f>D1058+D1059+D1060+D1061</f>
        <v>30652.1</v>
      </c>
      <c r="E1056" s="2" t="s">
        <v>15</v>
      </c>
      <c r="F1056" s="3">
        <f>F1058+F1059+F1060+F1061</f>
        <v>11987.69</v>
      </c>
      <c r="G1056" s="2" t="s">
        <v>15</v>
      </c>
      <c r="H1056" s="3">
        <f>H1058+H1059+H1060+H1061</f>
        <v>16853.09</v>
      </c>
      <c r="I1056" s="22" t="s">
        <v>265</v>
      </c>
      <c r="J1056" s="27"/>
      <c r="K1056" s="22" t="s">
        <v>75</v>
      </c>
    </row>
    <row r="1057" spans="1:11" s="4" customFormat="1" ht="15" customHeight="1">
      <c r="A1057" s="24"/>
      <c r="B1057" s="25"/>
      <c r="C1057" s="2" t="s">
        <v>8</v>
      </c>
      <c r="D1057" s="3"/>
      <c r="E1057" s="2" t="s">
        <v>8</v>
      </c>
      <c r="F1057" s="3"/>
      <c r="G1057" s="2" t="s">
        <v>8</v>
      </c>
      <c r="H1057" s="3"/>
      <c r="I1057" s="22"/>
      <c r="J1057" s="27"/>
      <c r="K1057" s="22"/>
    </row>
    <row r="1058" spans="1:11" s="4" customFormat="1">
      <c r="A1058" s="24"/>
      <c r="B1058" s="25"/>
      <c r="C1058" s="5" t="s">
        <v>3</v>
      </c>
      <c r="D1058" s="3">
        <v>0</v>
      </c>
      <c r="E1058" s="5" t="s">
        <v>3</v>
      </c>
      <c r="F1058" s="3">
        <v>0</v>
      </c>
      <c r="G1058" s="5" t="s">
        <v>3</v>
      </c>
      <c r="H1058" s="3">
        <v>0</v>
      </c>
      <c r="I1058" s="22"/>
      <c r="J1058" s="27"/>
      <c r="K1058" s="22"/>
    </row>
    <row r="1059" spans="1:11" s="4" customFormat="1" ht="15" customHeight="1">
      <c r="A1059" s="24"/>
      <c r="B1059" s="25"/>
      <c r="C1059" s="5" t="s">
        <v>4</v>
      </c>
      <c r="D1059" s="3">
        <v>0</v>
      </c>
      <c r="E1059" s="5" t="s">
        <v>4</v>
      </c>
      <c r="F1059" s="3">
        <v>0</v>
      </c>
      <c r="G1059" s="5" t="s">
        <v>4</v>
      </c>
      <c r="H1059" s="3">
        <v>0</v>
      </c>
      <c r="I1059" s="22"/>
      <c r="J1059" s="27"/>
      <c r="K1059" s="22"/>
    </row>
    <row r="1060" spans="1:11" s="4" customFormat="1">
      <c r="A1060" s="24"/>
      <c r="B1060" s="25"/>
      <c r="C1060" s="5" t="s">
        <v>5</v>
      </c>
      <c r="D1060" s="3">
        <f>D1066+D1150</f>
        <v>30652.1</v>
      </c>
      <c r="E1060" s="5" t="s">
        <v>5</v>
      </c>
      <c r="F1060" s="3">
        <f>F1066+F1150</f>
        <v>11987.69</v>
      </c>
      <c r="G1060" s="5" t="s">
        <v>5</v>
      </c>
      <c r="H1060" s="3">
        <f>H1066+H1150</f>
        <v>16853.09</v>
      </c>
      <c r="I1060" s="22"/>
      <c r="J1060" s="27"/>
      <c r="K1060" s="22"/>
    </row>
    <row r="1061" spans="1:11" s="4" customFormat="1" ht="15" customHeight="1">
      <c r="A1061" s="24"/>
      <c r="B1061" s="25"/>
      <c r="C1061" s="5" t="s">
        <v>6</v>
      </c>
      <c r="D1061" s="3">
        <v>0</v>
      </c>
      <c r="E1061" s="5" t="s">
        <v>6</v>
      </c>
      <c r="F1061" s="3">
        <v>0</v>
      </c>
      <c r="G1061" s="5" t="s">
        <v>6</v>
      </c>
      <c r="H1061" s="3">
        <v>0</v>
      </c>
      <c r="I1061" s="22"/>
      <c r="J1061" s="27"/>
      <c r="K1061" s="22"/>
    </row>
    <row r="1062" spans="1:11" s="4" customFormat="1" ht="15" customHeight="1">
      <c r="A1062" s="20" t="s">
        <v>162</v>
      </c>
      <c r="B1062" s="21" t="s">
        <v>47</v>
      </c>
      <c r="C1062" s="2" t="s">
        <v>15</v>
      </c>
      <c r="D1062" s="3">
        <f>D1064+D1065+D1066+D1067</f>
        <v>10533.19</v>
      </c>
      <c r="E1062" s="2" t="s">
        <v>15</v>
      </c>
      <c r="F1062" s="3">
        <f>F1064+F1065+F1066+F1067</f>
        <v>3861</v>
      </c>
      <c r="G1062" s="2" t="s">
        <v>15</v>
      </c>
      <c r="H1062" s="3">
        <f>H1064+H1065+H1066+H1067</f>
        <v>3861</v>
      </c>
      <c r="I1062" s="22" t="s">
        <v>265</v>
      </c>
      <c r="J1062" s="27"/>
      <c r="K1062" s="22" t="s">
        <v>75</v>
      </c>
    </row>
    <row r="1063" spans="1:11" s="4" customFormat="1" ht="15" customHeight="1">
      <c r="A1063" s="20"/>
      <c r="B1063" s="21"/>
      <c r="C1063" s="2" t="s">
        <v>8</v>
      </c>
      <c r="D1063" s="3"/>
      <c r="E1063" s="2" t="s">
        <v>8</v>
      </c>
      <c r="F1063" s="3"/>
      <c r="G1063" s="2" t="s">
        <v>8</v>
      </c>
      <c r="H1063" s="3"/>
      <c r="I1063" s="22"/>
      <c r="J1063" s="27"/>
      <c r="K1063" s="22"/>
    </row>
    <row r="1064" spans="1:11" s="4" customFormat="1" ht="15" customHeight="1">
      <c r="A1064" s="20"/>
      <c r="B1064" s="21"/>
      <c r="C1064" s="5" t="s">
        <v>3</v>
      </c>
      <c r="D1064" s="3">
        <f t="shared" ref="D1064:F1067" si="53">D1070+D1076+D1082+D1094+D1100+D1106+D1112+D1118+D1142+D1088+D1124+D1130+D1136</f>
        <v>0</v>
      </c>
      <c r="E1064" s="5" t="s">
        <v>3</v>
      </c>
      <c r="F1064" s="3">
        <f t="shared" si="53"/>
        <v>0</v>
      </c>
      <c r="G1064" s="5" t="s">
        <v>3</v>
      </c>
      <c r="H1064" s="3">
        <f t="shared" ref="H1064" si="54">H1070+H1076+H1082+H1094+H1100+H1106+H1112+H1118+H1142+H1088+H1124+H1130+H1136</f>
        <v>0</v>
      </c>
      <c r="I1064" s="22"/>
      <c r="J1064" s="27"/>
      <c r="K1064" s="22"/>
    </row>
    <row r="1065" spans="1:11" s="4" customFormat="1" ht="15" customHeight="1">
      <c r="A1065" s="20"/>
      <c r="B1065" s="21"/>
      <c r="C1065" s="5" t="s">
        <v>4</v>
      </c>
      <c r="D1065" s="3">
        <f t="shared" si="53"/>
        <v>0</v>
      </c>
      <c r="E1065" s="5" t="s">
        <v>4</v>
      </c>
      <c r="F1065" s="3">
        <f t="shared" si="53"/>
        <v>0</v>
      </c>
      <c r="G1065" s="5" t="s">
        <v>4</v>
      </c>
      <c r="H1065" s="3">
        <f t="shared" ref="H1065" si="55">H1071+H1077+H1083+H1095+H1101+H1107+H1113+H1119+H1143+H1089+H1125+H1131+H1137</f>
        <v>0</v>
      </c>
      <c r="I1065" s="22"/>
      <c r="J1065" s="27"/>
      <c r="K1065" s="22"/>
    </row>
    <row r="1066" spans="1:11" s="4" customFormat="1" ht="15" customHeight="1">
      <c r="A1066" s="20"/>
      <c r="B1066" s="21"/>
      <c r="C1066" s="5" t="s">
        <v>5</v>
      </c>
      <c r="D1066" s="3">
        <f>D1072+D1078+D1084+D1096+D1102+D1108+D1114+D1120+D1144+D1090+D1126+D1132+D1138</f>
        <v>10533.19</v>
      </c>
      <c r="E1066" s="5" t="s">
        <v>5</v>
      </c>
      <c r="F1066" s="3">
        <f>F1072+F1078+F1084+F1096+F1102+F1108+F1114+F1120+F1144+F1090+F1126+F1132+F1138</f>
        <v>3861</v>
      </c>
      <c r="G1066" s="5" t="s">
        <v>5</v>
      </c>
      <c r="H1066" s="3">
        <f>H1072+H1078+H1084+H1096+H1102+H1108+H1114+H1120+H1144+H1090+H1126+H1132+H1138</f>
        <v>3861</v>
      </c>
      <c r="I1066" s="22"/>
      <c r="J1066" s="27"/>
      <c r="K1066" s="22"/>
    </row>
    <row r="1067" spans="1:11" s="4" customFormat="1" ht="15" customHeight="1">
      <c r="A1067" s="20"/>
      <c r="B1067" s="21"/>
      <c r="C1067" s="5" t="s">
        <v>6</v>
      </c>
      <c r="D1067" s="3">
        <f t="shared" si="53"/>
        <v>0</v>
      </c>
      <c r="E1067" s="5" t="s">
        <v>6</v>
      </c>
      <c r="F1067" s="3">
        <f t="shared" si="53"/>
        <v>0</v>
      </c>
      <c r="G1067" s="5" t="s">
        <v>6</v>
      </c>
      <c r="H1067" s="3">
        <f t="shared" ref="H1067" si="56">H1073+H1079+H1085+H1097+H1103+H1109+H1115+H1121+H1145+H1091+H1127+H1133+H1139</f>
        <v>0</v>
      </c>
      <c r="I1067" s="22"/>
      <c r="J1067" s="27"/>
      <c r="K1067" s="22"/>
    </row>
    <row r="1068" spans="1:11" s="4" customFormat="1" ht="15" customHeight="1">
      <c r="A1068" s="20" t="s">
        <v>163</v>
      </c>
      <c r="B1068" s="21" t="s">
        <v>99</v>
      </c>
      <c r="C1068" s="2" t="s">
        <v>15</v>
      </c>
      <c r="D1068" s="3">
        <f>D1070+D1071+D1072+D1073</f>
        <v>3861</v>
      </c>
      <c r="E1068" s="2" t="s">
        <v>15</v>
      </c>
      <c r="F1068" s="3">
        <f>F1070+F1071+F1072+F1073</f>
        <v>3861</v>
      </c>
      <c r="G1068" s="2" t="s">
        <v>15</v>
      </c>
      <c r="H1068" s="3">
        <f>H1070+H1071+H1072+H1073</f>
        <v>3861</v>
      </c>
      <c r="I1068" s="22" t="s">
        <v>265</v>
      </c>
      <c r="J1068" s="27"/>
      <c r="K1068" s="22" t="s">
        <v>75</v>
      </c>
    </row>
    <row r="1069" spans="1:11" s="4" customFormat="1" ht="15" customHeight="1">
      <c r="A1069" s="20"/>
      <c r="B1069" s="21"/>
      <c r="C1069" s="2" t="s">
        <v>8</v>
      </c>
      <c r="D1069" s="3"/>
      <c r="E1069" s="2" t="s">
        <v>8</v>
      </c>
      <c r="F1069" s="3"/>
      <c r="G1069" s="2" t="s">
        <v>8</v>
      </c>
      <c r="H1069" s="3"/>
      <c r="I1069" s="22"/>
      <c r="J1069" s="27"/>
      <c r="K1069" s="22"/>
    </row>
    <row r="1070" spans="1:11" s="4" customFormat="1" ht="15" customHeight="1">
      <c r="A1070" s="20"/>
      <c r="B1070" s="21"/>
      <c r="C1070" s="5" t="s">
        <v>3</v>
      </c>
      <c r="D1070" s="3">
        <v>0</v>
      </c>
      <c r="E1070" s="5" t="s">
        <v>3</v>
      </c>
      <c r="F1070" s="3">
        <v>0</v>
      </c>
      <c r="G1070" s="5" t="s">
        <v>3</v>
      </c>
      <c r="H1070" s="3">
        <v>0</v>
      </c>
      <c r="I1070" s="22"/>
      <c r="J1070" s="27"/>
      <c r="K1070" s="22"/>
    </row>
    <row r="1071" spans="1:11" s="4" customFormat="1" ht="15" customHeight="1">
      <c r="A1071" s="20"/>
      <c r="B1071" s="21"/>
      <c r="C1071" s="5" t="s">
        <v>4</v>
      </c>
      <c r="D1071" s="3">
        <v>0</v>
      </c>
      <c r="E1071" s="5" t="s">
        <v>4</v>
      </c>
      <c r="F1071" s="3">
        <v>0</v>
      </c>
      <c r="G1071" s="5" t="s">
        <v>4</v>
      </c>
      <c r="H1071" s="3">
        <v>0</v>
      </c>
      <c r="I1071" s="22"/>
      <c r="J1071" s="27"/>
      <c r="K1071" s="22"/>
    </row>
    <row r="1072" spans="1:11" s="4" customFormat="1" ht="15" customHeight="1">
      <c r="A1072" s="20"/>
      <c r="B1072" s="21"/>
      <c r="C1072" s="5" t="s">
        <v>5</v>
      </c>
      <c r="D1072" s="3">
        <f>3861000/1000</f>
        <v>3861</v>
      </c>
      <c r="E1072" s="5" t="s">
        <v>5</v>
      </c>
      <c r="F1072" s="3">
        <v>3861</v>
      </c>
      <c r="G1072" s="5" t="s">
        <v>5</v>
      </c>
      <c r="H1072" s="3">
        <v>3861</v>
      </c>
      <c r="I1072" s="22"/>
      <c r="J1072" s="27"/>
      <c r="K1072" s="22"/>
    </row>
    <row r="1073" spans="1:11" s="4" customFormat="1" ht="15" customHeight="1">
      <c r="A1073" s="20"/>
      <c r="B1073" s="21"/>
      <c r="C1073" s="5" t="s">
        <v>6</v>
      </c>
      <c r="D1073" s="3">
        <v>0</v>
      </c>
      <c r="E1073" s="5" t="s">
        <v>6</v>
      </c>
      <c r="F1073" s="3">
        <v>0</v>
      </c>
      <c r="G1073" s="5" t="s">
        <v>6</v>
      </c>
      <c r="H1073" s="3">
        <v>0</v>
      </c>
      <c r="I1073" s="22"/>
      <c r="J1073" s="27"/>
      <c r="K1073" s="22"/>
    </row>
    <row r="1074" spans="1:11" s="4" customFormat="1" ht="15" customHeight="1">
      <c r="A1074" s="20" t="s">
        <v>164</v>
      </c>
      <c r="B1074" s="32" t="s">
        <v>421</v>
      </c>
      <c r="C1074" s="2" t="s">
        <v>15</v>
      </c>
      <c r="D1074" s="3">
        <f>D1076+D1077+D1078+D1079</f>
        <v>1172.28</v>
      </c>
      <c r="E1074" s="2" t="s">
        <v>15</v>
      </c>
      <c r="F1074" s="3">
        <f>F1076+F1077+F1078+F1079</f>
        <v>0</v>
      </c>
      <c r="G1074" s="2" t="s">
        <v>15</v>
      </c>
      <c r="H1074" s="3">
        <f>H1076+H1077+H1078+H1079</f>
        <v>0</v>
      </c>
      <c r="I1074" s="22" t="s">
        <v>356</v>
      </c>
      <c r="J1074" s="27"/>
      <c r="K1074" s="22" t="s">
        <v>75</v>
      </c>
    </row>
    <row r="1075" spans="1:11" s="4" customFormat="1" ht="15" customHeight="1">
      <c r="A1075" s="20"/>
      <c r="B1075" s="33"/>
      <c r="C1075" s="2" t="s">
        <v>8</v>
      </c>
      <c r="D1075" s="3"/>
      <c r="E1075" s="2" t="s">
        <v>8</v>
      </c>
      <c r="F1075" s="3"/>
      <c r="G1075" s="2" t="s">
        <v>8</v>
      </c>
      <c r="H1075" s="3"/>
      <c r="I1075" s="22"/>
      <c r="J1075" s="27"/>
      <c r="K1075" s="22"/>
    </row>
    <row r="1076" spans="1:11" s="4" customFormat="1" ht="15" customHeight="1">
      <c r="A1076" s="20"/>
      <c r="B1076" s="33"/>
      <c r="C1076" s="5" t="s">
        <v>3</v>
      </c>
      <c r="D1076" s="3">
        <v>0</v>
      </c>
      <c r="E1076" s="5" t="s">
        <v>3</v>
      </c>
      <c r="F1076" s="3">
        <v>0</v>
      </c>
      <c r="G1076" s="5" t="s">
        <v>3</v>
      </c>
      <c r="H1076" s="3">
        <v>0</v>
      </c>
      <c r="I1076" s="22"/>
      <c r="J1076" s="27"/>
      <c r="K1076" s="22"/>
    </row>
    <row r="1077" spans="1:11" s="4" customFormat="1" ht="15" customHeight="1">
      <c r="A1077" s="20"/>
      <c r="B1077" s="33"/>
      <c r="C1077" s="5" t="s">
        <v>4</v>
      </c>
      <c r="D1077" s="3">
        <v>0</v>
      </c>
      <c r="E1077" s="5" t="s">
        <v>4</v>
      </c>
      <c r="F1077" s="3">
        <v>0</v>
      </c>
      <c r="G1077" s="5" t="s">
        <v>4</v>
      </c>
      <c r="H1077" s="3">
        <v>0</v>
      </c>
      <c r="I1077" s="22"/>
      <c r="J1077" s="27"/>
      <c r="K1077" s="22"/>
    </row>
    <row r="1078" spans="1:11" s="4" customFormat="1" ht="15" customHeight="1">
      <c r="A1078" s="20"/>
      <c r="B1078" s="33"/>
      <c r="C1078" s="5" t="s">
        <v>5</v>
      </c>
      <c r="D1078" s="3">
        <f>1172.282</f>
        <v>1172.28</v>
      </c>
      <c r="E1078" s="5" t="s">
        <v>5</v>
      </c>
      <c r="F1078" s="3">
        <v>0</v>
      </c>
      <c r="G1078" s="5" t="s">
        <v>5</v>
      </c>
      <c r="H1078" s="3">
        <v>0</v>
      </c>
      <c r="I1078" s="22"/>
      <c r="J1078" s="27"/>
      <c r="K1078" s="22"/>
    </row>
    <row r="1079" spans="1:11" s="4" customFormat="1" ht="15" customHeight="1">
      <c r="A1079" s="20"/>
      <c r="B1079" s="34"/>
      <c r="C1079" s="5" t="s">
        <v>6</v>
      </c>
      <c r="D1079" s="3">
        <v>0</v>
      </c>
      <c r="E1079" s="5" t="s">
        <v>6</v>
      </c>
      <c r="F1079" s="3">
        <v>0</v>
      </c>
      <c r="G1079" s="5" t="s">
        <v>6</v>
      </c>
      <c r="H1079" s="3">
        <v>0</v>
      </c>
      <c r="I1079" s="22"/>
      <c r="J1079" s="27"/>
      <c r="K1079" s="22"/>
    </row>
    <row r="1080" spans="1:11" s="4" customFormat="1" ht="15" customHeight="1">
      <c r="A1080" s="20" t="s">
        <v>165</v>
      </c>
      <c r="B1080" s="21" t="s">
        <v>585</v>
      </c>
      <c r="C1080" s="2" t="s">
        <v>15</v>
      </c>
      <c r="D1080" s="3">
        <f>D1082+D1083+D1084+D1085</f>
        <v>2011.73</v>
      </c>
      <c r="E1080" s="2" t="s">
        <v>15</v>
      </c>
      <c r="F1080" s="3">
        <f>F1082+F1083+F1084+F1085</f>
        <v>0</v>
      </c>
      <c r="G1080" s="2" t="s">
        <v>15</v>
      </c>
      <c r="H1080" s="3">
        <f>H1082+H1083+H1084+H1085</f>
        <v>0</v>
      </c>
      <c r="I1080" s="22" t="s">
        <v>356</v>
      </c>
      <c r="J1080" s="27"/>
      <c r="K1080" s="22" t="s">
        <v>75</v>
      </c>
    </row>
    <row r="1081" spans="1:11" s="4" customFormat="1" ht="15" customHeight="1">
      <c r="A1081" s="20"/>
      <c r="B1081" s="21"/>
      <c r="C1081" s="2" t="s">
        <v>8</v>
      </c>
      <c r="D1081" s="3"/>
      <c r="E1081" s="2" t="s">
        <v>8</v>
      </c>
      <c r="F1081" s="3"/>
      <c r="G1081" s="2" t="s">
        <v>8</v>
      </c>
      <c r="H1081" s="3"/>
      <c r="I1081" s="22"/>
      <c r="J1081" s="27"/>
      <c r="K1081" s="22"/>
    </row>
    <row r="1082" spans="1:11" s="4" customFormat="1" ht="15" customHeight="1">
      <c r="A1082" s="20"/>
      <c r="B1082" s="21"/>
      <c r="C1082" s="5" t="s">
        <v>3</v>
      </c>
      <c r="D1082" s="3">
        <v>0</v>
      </c>
      <c r="E1082" s="5" t="s">
        <v>3</v>
      </c>
      <c r="F1082" s="3">
        <v>0</v>
      </c>
      <c r="G1082" s="5" t="s">
        <v>3</v>
      </c>
      <c r="H1082" s="3">
        <v>0</v>
      </c>
      <c r="I1082" s="22"/>
      <c r="J1082" s="27"/>
      <c r="K1082" s="22"/>
    </row>
    <row r="1083" spans="1:11" s="4" customFormat="1" ht="15" customHeight="1">
      <c r="A1083" s="20"/>
      <c r="B1083" s="21"/>
      <c r="C1083" s="5" t="s">
        <v>4</v>
      </c>
      <c r="D1083" s="3">
        <v>0</v>
      </c>
      <c r="E1083" s="5" t="s">
        <v>4</v>
      </c>
      <c r="F1083" s="3">
        <v>0</v>
      </c>
      <c r="G1083" s="5" t="s">
        <v>4</v>
      </c>
      <c r="H1083" s="3">
        <v>0</v>
      </c>
      <c r="I1083" s="22"/>
      <c r="J1083" s="27"/>
      <c r="K1083" s="22"/>
    </row>
    <row r="1084" spans="1:11" s="4" customFormat="1" ht="15" customHeight="1">
      <c r="A1084" s="20"/>
      <c r="B1084" s="21"/>
      <c r="C1084" s="5" t="s">
        <v>5</v>
      </c>
      <c r="D1084" s="3">
        <f>2011730.82/1000</f>
        <v>2011.73</v>
      </c>
      <c r="E1084" s="5" t="s">
        <v>5</v>
      </c>
      <c r="F1084" s="3">
        <v>0</v>
      </c>
      <c r="G1084" s="5" t="s">
        <v>5</v>
      </c>
      <c r="H1084" s="3">
        <v>0</v>
      </c>
      <c r="I1084" s="22"/>
      <c r="J1084" s="27"/>
      <c r="K1084" s="22"/>
    </row>
    <row r="1085" spans="1:11" s="4" customFormat="1" ht="15" customHeight="1">
      <c r="A1085" s="20"/>
      <c r="B1085" s="21"/>
      <c r="C1085" s="5" t="s">
        <v>6</v>
      </c>
      <c r="D1085" s="3">
        <v>0</v>
      </c>
      <c r="E1085" s="5" t="s">
        <v>6</v>
      </c>
      <c r="F1085" s="3">
        <v>0</v>
      </c>
      <c r="G1085" s="5" t="s">
        <v>6</v>
      </c>
      <c r="H1085" s="3">
        <v>0</v>
      </c>
      <c r="I1085" s="22"/>
      <c r="J1085" s="27"/>
      <c r="K1085" s="22"/>
    </row>
    <row r="1086" spans="1:11" s="4" customFormat="1" ht="15" customHeight="1">
      <c r="A1086" s="20" t="s">
        <v>166</v>
      </c>
      <c r="B1086" s="21" t="s">
        <v>584</v>
      </c>
      <c r="C1086" s="2" t="s">
        <v>15</v>
      </c>
      <c r="D1086" s="3">
        <f>D1088+D1089+D1090+D1091</f>
        <v>42.19</v>
      </c>
      <c r="E1086" s="2" t="s">
        <v>15</v>
      </c>
      <c r="F1086" s="3">
        <f>F1088+F1089+F1090+F1091</f>
        <v>0</v>
      </c>
      <c r="G1086" s="2" t="s">
        <v>15</v>
      </c>
      <c r="H1086" s="3">
        <f>H1088+H1089+H1090+H1091</f>
        <v>0</v>
      </c>
      <c r="I1086" s="22" t="s">
        <v>356</v>
      </c>
      <c r="J1086" s="27"/>
      <c r="K1086" s="22" t="s">
        <v>75</v>
      </c>
    </row>
    <row r="1087" spans="1:11" s="4" customFormat="1" ht="15" customHeight="1">
      <c r="A1087" s="20"/>
      <c r="B1087" s="21"/>
      <c r="C1087" s="2" t="s">
        <v>8</v>
      </c>
      <c r="D1087" s="3"/>
      <c r="E1087" s="2" t="s">
        <v>8</v>
      </c>
      <c r="F1087" s="3"/>
      <c r="G1087" s="2" t="s">
        <v>8</v>
      </c>
      <c r="H1087" s="3"/>
      <c r="I1087" s="22"/>
      <c r="J1087" s="27"/>
      <c r="K1087" s="22"/>
    </row>
    <row r="1088" spans="1:11" s="4" customFormat="1" ht="15" customHeight="1">
      <c r="A1088" s="20"/>
      <c r="B1088" s="21"/>
      <c r="C1088" s="5" t="s">
        <v>3</v>
      </c>
      <c r="D1088" s="3">
        <v>0</v>
      </c>
      <c r="E1088" s="5" t="s">
        <v>3</v>
      </c>
      <c r="F1088" s="3">
        <v>0</v>
      </c>
      <c r="G1088" s="5" t="s">
        <v>3</v>
      </c>
      <c r="H1088" s="3">
        <v>0</v>
      </c>
      <c r="I1088" s="22"/>
      <c r="J1088" s="27"/>
      <c r="K1088" s="22"/>
    </row>
    <row r="1089" spans="1:11" s="4" customFormat="1" ht="15" customHeight="1">
      <c r="A1089" s="20"/>
      <c r="B1089" s="21"/>
      <c r="C1089" s="5" t="s">
        <v>4</v>
      </c>
      <c r="D1089" s="3">
        <v>0</v>
      </c>
      <c r="E1089" s="5" t="s">
        <v>4</v>
      </c>
      <c r="F1089" s="3">
        <v>0</v>
      </c>
      <c r="G1089" s="5" t="s">
        <v>4</v>
      </c>
      <c r="H1089" s="3">
        <v>0</v>
      </c>
      <c r="I1089" s="22"/>
      <c r="J1089" s="27"/>
      <c r="K1089" s="22"/>
    </row>
    <row r="1090" spans="1:11" s="4" customFormat="1" ht="15" customHeight="1">
      <c r="A1090" s="20"/>
      <c r="B1090" s="21"/>
      <c r="C1090" s="5" t="s">
        <v>5</v>
      </c>
      <c r="D1090" s="3">
        <f>42189.18/1000</f>
        <v>42.19</v>
      </c>
      <c r="E1090" s="5" t="s">
        <v>5</v>
      </c>
      <c r="F1090" s="3">
        <v>0</v>
      </c>
      <c r="G1090" s="5" t="s">
        <v>5</v>
      </c>
      <c r="H1090" s="3">
        <v>0</v>
      </c>
      <c r="I1090" s="22"/>
      <c r="J1090" s="27"/>
      <c r="K1090" s="22"/>
    </row>
    <row r="1091" spans="1:11" s="4" customFormat="1" ht="15" customHeight="1">
      <c r="A1091" s="20"/>
      <c r="B1091" s="21"/>
      <c r="C1091" s="5" t="s">
        <v>6</v>
      </c>
      <c r="D1091" s="3">
        <v>0</v>
      </c>
      <c r="E1091" s="5" t="s">
        <v>6</v>
      </c>
      <c r="F1091" s="3">
        <v>0</v>
      </c>
      <c r="G1091" s="5" t="s">
        <v>6</v>
      </c>
      <c r="H1091" s="3">
        <v>0</v>
      </c>
      <c r="I1091" s="22"/>
      <c r="J1091" s="27"/>
      <c r="K1091" s="22"/>
    </row>
    <row r="1092" spans="1:11" s="4" customFormat="1" ht="15" customHeight="1">
      <c r="A1092" s="20" t="s">
        <v>167</v>
      </c>
      <c r="B1092" s="21" t="s">
        <v>422</v>
      </c>
      <c r="C1092" s="2" t="s">
        <v>15</v>
      </c>
      <c r="D1092" s="3">
        <f>D1094+D1095+D1096+D1097</f>
        <v>2073.7199999999998</v>
      </c>
      <c r="E1092" s="2" t="s">
        <v>15</v>
      </c>
      <c r="F1092" s="3">
        <f>F1094+F1095+F1096+F1097</f>
        <v>0</v>
      </c>
      <c r="G1092" s="2" t="s">
        <v>15</v>
      </c>
      <c r="H1092" s="3">
        <f>H1094+H1095+H1096+H1097</f>
        <v>0</v>
      </c>
      <c r="I1092" s="22" t="s">
        <v>356</v>
      </c>
      <c r="J1092" s="27"/>
      <c r="K1092" s="22" t="s">
        <v>75</v>
      </c>
    </row>
    <row r="1093" spans="1:11" s="4" customFormat="1" ht="15" customHeight="1">
      <c r="A1093" s="20"/>
      <c r="B1093" s="21"/>
      <c r="C1093" s="2" t="s">
        <v>8</v>
      </c>
      <c r="D1093" s="3"/>
      <c r="E1093" s="2" t="s">
        <v>8</v>
      </c>
      <c r="F1093" s="3"/>
      <c r="G1093" s="2" t="s">
        <v>8</v>
      </c>
      <c r="H1093" s="3"/>
      <c r="I1093" s="22"/>
      <c r="J1093" s="27"/>
      <c r="K1093" s="22"/>
    </row>
    <row r="1094" spans="1:11" s="4" customFormat="1" ht="15" customHeight="1">
      <c r="A1094" s="20"/>
      <c r="B1094" s="21"/>
      <c r="C1094" s="5" t="s">
        <v>3</v>
      </c>
      <c r="D1094" s="3">
        <v>0</v>
      </c>
      <c r="E1094" s="5" t="s">
        <v>3</v>
      </c>
      <c r="F1094" s="3">
        <v>0</v>
      </c>
      <c r="G1094" s="5" t="s">
        <v>3</v>
      </c>
      <c r="H1094" s="3">
        <v>0</v>
      </c>
      <c r="I1094" s="22"/>
      <c r="J1094" s="27"/>
      <c r="K1094" s="22"/>
    </row>
    <row r="1095" spans="1:11" s="4" customFormat="1" ht="15" customHeight="1">
      <c r="A1095" s="20"/>
      <c r="B1095" s="21"/>
      <c r="C1095" s="5" t="s">
        <v>4</v>
      </c>
      <c r="D1095" s="3">
        <v>0</v>
      </c>
      <c r="E1095" s="5" t="s">
        <v>4</v>
      </c>
      <c r="F1095" s="3">
        <v>0</v>
      </c>
      <c r="G1095" s="5" t="s">
        <v>4</v>
      </c>
      <c r="H1095" s="3">
        <v>0</v>
      </c>
      <c r="I1095" s="22"/>
      <c r="J1095" s="27"/>
      <c r="K1095" s="22"/>
    </row>
    <row r="1096" spans="1:11" s="4" customFormat="1" ht="15" customHeight="1">
      <c r="A1096" s="20"/>
      <c r="B1096" s="21"/>
      <c r="C1096" s="5" t="s">
        <v>5</v>
      </c>
      <c r="D1096" s="3">
        <v>2073.7199999999998</v>
      </c>
      <c r="E1096" s="5" t="s">
        <v>5</v>
      </c>
      <c r="F1096" s="3">
        <v>0</v>
      </c>
      <c r="G1096" s="5" t="s">
        <v>5</v>
      </c>
      <c r="H1096" s="3">
        <v>0</v>
      </c>
      <c r="I1096" s="22"/>
      <c r="J1096" s="27"/>
      <c r="K1096" s="22"/>
    </row>
    <row r="1097" spans="1:11" s="4" customFormat="1" ht="15" customHeight="1">
      <c r="A1097" s="20"/>
      <c r="B1097" s="21"/>
      <c r="C1097" s="5" t="s">
        <v>6</v>
      </c>
      <c r="D1097" s="3">
        <v>0</v>
      </c>
      <c r="E1097" s="5" t="s">
        <v>6</v>
      </c>
      <c r="F1097" s="3">
        <v>0</v>
      </c>
      <c r="G1097" s="5" t="s">
        <v>6</v>
      </c>
      <c r="H1097" s="3">
        <v>0</v>
      </c>
      <c r="I1097" s="22"/>
      <c r="J1097" s="27"/>
      <c r="K1097" s="22"/>
    </row>
    <row r="1098" spans="1:11" s="4" customFormat="1" ht="15" customHeight="1">
      <c r="A1098" s="20" t="s">
        <v>168</v>
      </c>
      <c r="B1098" s="21" t="s">
        <v>423</v>
      </c>
      <c r="C1098" s="2" t="s">
        <v>15</v>
      </c>
      <c r="D1098" s="3">
        <f>D1100+D1101+D1102+D1103</f>
        <v>45.98</v>
      </c>
      <c r="E1098" s="2" t="s">
        <v>15</v>
      </c>
      <c r="F1098" s="3">
        <f>F1100+F1101+F1102+F1103</f>
        <v>0</v>
      </c>
      <c r="G1098" s="2" t="s">
        <v>15</v>
      </c>
      <c r="H1098" s="3">
        <f>H1100+H1101+H1102+H1103</f>
        <v>0</v>
      </c>
      <c r="I1098" s="22" t="s">
        <v>356</v>
      </c>
      <c r="J1098" s="27"/>
      <c r="K1098" s="22" t="s">
        <v>75</v>
      </c>
    </row>
    <row r="1099" spans="1:11" s="4" customFormat="1" ht="15" customHeight="1">
      <c r="A1099" s="20"/>
      <c r="B1099" s="21"/>
      <c r="C1099" s="2" t="s">
        <v>8</v>
      </c>
      <c r="D1099" s="3"/>
      <c r="E1099" s="2" t="s">
        <v>8</v>
      </c>
      <c r="F1099" s="3"/>
      <c r="G1099" s="2" t="s">
        <v>8</v>
      </c>
      <c r="H1099" s="3"/>
      <c r="I1099" s="22"/>
      <c r="J1099" s="27"/>
      <c r="K1099" s="22"/>
    </row>
    <row r="1100" spans="1:11" s="4" customFormat="1" ht="15" customHeight="1">
      <c r="A1100" s="20"/>
      <c r="B1100" s="21"/>
      <c r="C1100" s="5" t="s">
        <v>3</v>
      </c>
      <c r="D1100" s="3">
        <v>0</v>
      </c>
      <c r="E1100" s="5" t="s">
        <v>3</v>
      </c>
      <c r="F1100" s="3">
        <v>0</v>
      </c>
      <c r="G1100" s="5" t="s">
        <v>3</v>
      </c>
      <c r="H1100" s="3">
        <v>0</v>
      </c>
      <c r="I1100" s="22"/>
      <c r="J1100" s="27"/>
      <c r="K1100" s="22"/>
    </row>
    <row r="1101" spans="1:11" s="4" customFormat="1" ht="15" customHeight="1">
      <c r="A1101" s="20"/>
      <c r="B1101" s="21"/>
      <c r="C1101" s="5" t="s">
        <v>4</v>
      </c>
      <c r="D1101" s="3">
        <v>0</v>
      </c>
      <c r="E1101" s="5" t="s">
        <v>4</v>
      </c>
      <c r="F1101" s="3">
        <v>0</v>
      </c>
      <c r="G1101" s="5" t="s">
        <v>4</v>
      </c>
      <c r="H1101" s="3">
        <v>0</v>
      </c>
      <c r="I1101" s="22"/>
      <c r="J1101" s="27"/>
      <c r="K1101" s="22"/>
    </row>
    <row r="1102" spans="1:11" s="4" customFormat="1" ht="15" customHeight="1">
      <c r="A1102" s="20"/>
      <c r="B1102" s="21"/>
      <c r="C1102" s="5" t="s">
        <v>5</v>
      </c>
      <c r="D1102" s="3">
        <v>45.98</v>
      </c>
      <c r="E1102" s="5" t="s">
        <v>5</v>
      </c>
      <c r="F1102" s="3">
        <v>0</v>
      </c>
      <c r="G1102" s="5" t="s">
        <v>5</v>
      </c>
      <c r="H1102" s="3">
        <v>0</v>
      </c>
      <c r="I1102" s="22"/>
      <c r="J1102" s="27"/>
      <c r="K1102" s="22"/>
    </row>
    <row r="1103" spans="1:11" s="4" customFormat="1" ht="15" customHeight="1">
      <c r="A1103" s="20"/>
      <c r="B1103" s="21"/>
      <c r="C1103" s="5" t="s">
        <v>6</v>
      </c>
      <c r="D1103" s="3">
        <v>0</v>
      </c>
      <c r="E1103" s="5" t="s">
        <v>6</v>
      </c>
      <c r="F1103" s="3">
        <v>0</v>
      </c>
      <c r="G1103" s="5" t="s">
        <v>6</v>
      </c>
      <c r="H1103" s="3">
        <v>0</v>
      </c>
      <c r="I1103" s="22"/>
      <c r="J1103" s="27"/>
      <c r="K1103" s="22"/>
    </row>
    <row r="1104" spans="1:11" s="4" customFormat="1" ht="15" customHeight="1">
      <c r="A1104" s="20" t="s">
        <v>169</v>
      </c>
      <c r="B1104" s="21" t="s">
        <v>424</v>
      </c>
      <c r="C1104" s="2" t="s">
        <v>15</v>
      </c>
      <c r="D1104" s="3">
        <f>D1106+D1107+D1108+D1109</f>
        <v>45.4</v>
      </c>
      <c r="E1104" s="2" t="s">
        <v>15</v>
      </c>
      <c r="F1104" s="3">
        <f>F1106+F1107+F1108+F1109</f>
        <v>0</v>
      </c>
      <c r="G1104" s="2" t="s">
        <v>15</v>
      </c>
      <c r="H1104" s="3">
        <f>H1106+H1107+H1108+H1109</f>
        <v>0</v>
      </c>
      <c r="I1104" s="22" t="s">
        <v>356</v>
      </c>
      <c r="J1104" s="27"/>
      <c r="K1104" s="22" t="s">
        <v>75</v>
      </c>
    </row>
    <row r="1105" spans="1:11" s="4" customFormat="1" ht="15" customHeight="1">
      <c r="A1105" s="20"/>
      <c r="B1105" s="21"/>
      <c r="C1105" s="2" t="s">
        <v>8</v>
      </c>
      <c r="D1105" s="3"/>
      <c r="E1105" s="2" t="s">
        <v>8</v>
      </c>
      <c r="F1105" s="3"/>
      <c r="G1105" s="2" t="s">
        <v>8</v>
      </c>
      <c r="H1105" s="3"/>
      <c r="I1105" s="22"/>
      <c r="J1105" s="27"/>
      <c r="K1105" s="22"/>
    </row>
    <row r="1106" spans="1:11" s="4" customFormat="1" ht="15" customHeight="1">
      <c r="A1106" s="20"/>
      <c r="B1106" s="21"/>
      <c r="C1106" s="5" t="s">
        <v>3</v>
      </c>
      <c r="D1106" s="3">
        <v>0</v>
      </c>
      <c r="E1106" s="5" t="s">
        <v>3</v>
      </c>
      <c r="F1106" s="3">
        <v>0</v>
      </c>
      <c r="G1106" s="5" t="s">
        <v>3</v>
      </c>
      <c r="H1106" s="3">
        <v>0</v>
      </c>
      <c r="I1106" s="22"/>
      <c r="J1106" s="27"/>
      <c r="K1106" s="22"/>
    </row>
    <row r="1107" spans="1:11" s="4" customFormat="1" ht="15" customHeight="1">
      <c r="A1107" s="20"/>
      <c r="B1107" s="21"/>
      <c r="C1107" s="5" t="s">
        <v>4</v>
      </c>
      <c r="D1107" s="3">
        <v>0</v>
      </c>
      <c r="E1107" s="5" t="s">
        <v>4</v>
      </c>
      <c r="F1107" s="3">
        <v>0</v>
      </c>
      <c r="G1107" s="5" t="s">
        <v>4</v>
      </c>
      <c r="H1107" s="3">
        <v>0</v>
      </c>
      <c r="I1107" s="22"/>
      <c r="J1107" s="27"/>
      <c r="K1107" s="22"/>
    </row>
    <row r="1108" spans="1:11" s="4" customFormat="1" ht="15" customHeight="1">
      <c r="A1108" s="20"/>
      <c r="B1108" s="21"/>
      <c r="C1108" s="5" t="s">
        <v>5</v>
      </c>
      <c r="D1108" s="3">
        <f>45400/1000</f>
        <v>45.4</v>
      </c>
      <c r="E1108" s="5" t="s">
        <v>5</v>
      </c>
      <c r="F1108" s="3">
        <v>0</v>
      </c>
      <c r="G1108" s="5" t="s">
        <v>5</v>
      </c>
      <c r="H1108" s="3">
        <v>0</v>
      </c>
      <c r="I1108" s="22"/>
      <c r="J1108" s="27"/>
      <c r="K1108" s="22"/>
    </row>
    <row r="1109" spans="1:11" s="4" customFormat="1" ht="15" customHeight="1">
      <c r="A1109" s="20"/>
      <c r="B1109" s="21"/>
      <c r="C1109" s="5" t="s">
        <v>6</v>
      </c>
      <c r="D1109" s="3">
        <v>0</v>
      </c>
      <c r="E1109" s="5" t="s">
        <v>6</v>
      </c>
      <c r="F1109" s="3">
        <v>0</v>
      </c>
      <c r="G1109" s="5" t="s">
        <v>6</v>
      </c>
      <c r="H1109" s="3">
        <v>0</v>
      </c>
      <c r="I1109" s="22"/>
      <c r="J1109" s="27"/>
      <c r="K1109" s="22"/>
    </row>
    <row r="1110" spans="1:11" s="4" customFormat="1" ht="15" customHeight="1">
      <c r="A1110" s="20" t="s">
        <v>170</v>
      </c>
      <c r="B1110" s="21" t="s">
        <v>425</v>
      </c>
      <c r="C1110" s="2" t="s">
        <v>15</v>
      </c>
      <c r="D1110" s="3">
        <f>D1112+D1113+D1114+D1115</f>
        <v>530.41999999999996</v>
      </c>
      <c r="E1110" s="2" t="s">
        <v>15</v>
      </c>
      <c r="F1110" s="3">
        <f>F1112+F1113+F1114+F1115</f>
        <v>0</v>
      </c>
      <c r="G1110" s="2" t="s">
        <v>15</v>
      </c>
      <c r="H1110" s="3">
        <f>H1112+H1113+H1114+H1115</f>
        <v>0</v>
      </c>
      <c r="I1110" s="22" t="s">
        <v>356</v>
      </c>
      <c r="J1110" s="27"/>
      <c r="K1110" s="22" t="s">
        <v>75</v>
      </c>
    </row>
    <row r="1111" spans="1:11" s="4" customFormat="1" ht="15" customHeight="1">
      <c r="A1111" s="20"/>
      <c r="B1111" s="21"/>
      <c r="C1111" s="2" t="s">
        <v>8</v>
      </c>
      <c r="D1111" s="3"/>
      <c r="E1111" s="2" t="s">
        <v>8</v>
      </c>
      <c r="F1111" s="3"/>
      <c r="G1111" s="2" t="s">
        <v>8</v>
      </c>
      <c r="H1111" s="3"/>
      <c r="I1111" s="22"/>
      <c r="J1111" s="27"/>
      <c r="K1111" s="22"/>
    </row>
    <row r="1112" spans="1:11" s="4" customFormat="1" ht="15" customHeight="1">
      <c r="A1112" s="20"/>
      <c r="B1112" s="21"/>
      <c r="C1112" s="5" t="s">
        <v>3</v>
      </c>
      <c r="D1112" s="3">
        <v>0</v>
      </c>
      <c r="E1112" s="5" t="s">
        <v>3</v>
      </c>
      <c r="F1112" s="3">
        <v>0</v>
      </c>
      <c r="G1112" s="5" t="s">
        <v>3</v>
      </c>
      <c r="H1112" s="3">
        <v>0</v>
      </c>
      <c r="I1112" s="22"/>
      <c r="J1112" s="27"/>
      <c r="K1112" s="22"/>
    </row>
    <row r="1113" spans="1:11" s="4" customFormat="1" ht="15" customHeight="1">
      <c r="A1113" s="20"/>
      <c r="B1113" s="21"/>
      <c r="C1113" s="5" t="s">
        <v>4</v>
      </c>
      <c r="D1113" s="3">
        <v>0</v>
      </c>
      <c r="E1113" s="5" t="s">
        <v>4</v>
      </c>
      <c r="F1113" s="3">
        <v>0</v>
      </c>
      <c r="G1113" s="5" t="s">
        <v>4</v>
      </c>
      <c r="H1113" s="3">
        <v>0</v>
      </c>
      <c r="I1113" s="22"/>
      <c r="J1113" s="27"/>
      <c r="K1113" s="22"/>
    </row>
    <row r="1114" spans="1:11" s="4" customFormat="1" ht="15" customHeight="1">
      <c r="A1114" s="20"/>
      <c r="B1114" s="21"/>
      <c r="C1114" s="5" t="s">
        <v>5</v>
      </c>
      <c r="D1114" s="3">
        <v>530.41999999999996</v>
      </c>
      <c r="E1114" s="5" t="s">
        <v>5</v>
      </c>
      <c r="F1114" s="3">
        <v>0</v>
      </c>
      <c r="G1114" s="5" t="s">
        <v>5</v>
      </c>
      <c r="H1114" s="3">
        <v>0</v>
      </c>
      <c r="I1114" s="22"/>
      <c r="J1114" s="27"/>
      <c r="K1114" s="22"/>
    </row>
    <row r="1115" spans="1:11" s="4" customFormat="1" ht="15" customHeight="1">
      <c r="A1115" s="20"/>
      <c r="B1115" s="21"/>
      <c r="C1115" s="5" t="s">
        <v>6</v>
      </c>
      <c r="D1115" s="3">
        <v>0</v>
      </c>
      <c r="E1115" s="5" t="s">
        <v>6</v>
      </c>
      <c r="F1115" s="3">
        <v>0</v>
      </c>
      <c r="G1115" s="5" t="s">
        <v>6</v>
      </c>
      <c r="H1115" s="3">
        <v>0</v>
      </c>
      <c r="I1115" s="22"/>
      <c r="J1115" s="27"/>
      <c r="K1115" s="22"/>
    </row>
    <row r="1116" spans="1:11" s="4" customFormat="1" ht="15" customHeight="1">
      <c r="A1116" s="20" t="s">
        <v>244</v>
      </c>
      <c r="B1116" s="21" t="s">
        <v>426</v>
      </c>
      <c r="C1116" s="2" t="s">
        <v>15</v>
      </c>
      <c r="D1116" s="3">
        <f>D1118+D1119+D1120+D1121</f>
        <v>577.65</v>
      </c>
      <c r="E1116" s="2" t="s">
        <v>15</v>
      </c>
      <c r="F1116" s="3">
        <f>F1118+F1119+F1120+F1121</f>
        <v>0</v>
      </c>
      <c r="G1116" s="2" t="s">
        <v>15</v>
      </c>
      <c r="H1116" s="3">
        <f>H1118+H1119+H1120+H1121</f>
        <v>0</v>
      </c>
      <c r="I1116" s="22" t="s">
        <v>356</v>
      </c>
      <c r="J1116" s="27"/>
      <c r="K1116" s="22" t="s">
        <v>75</v>
      </c>
    </row>
    <row r="1117" spans="1:11" s="4" customFormat="1" ht="15" customHeight="1">
      <c r="A1117" s="20"/>
      <c r="B1117" s="21"/>
      <c r="C1117" s="2" t="s">
        <v>8</v>
      </c>
      <c r="D1117" s="3"/>
      <c r="E1117" s="2" t="s">
        <v>8</v>
      </c>
      <c r="F1117" s="3"/>
      <c r="G1117" s="2" t="s">
        <v>8</v>
      </c>
      <c r="H1117" s="3"/>
      <c r="I1117" s="22"/>
      <c r="J1117" s="27"/>
      <c r="K1117" s="22"/>
    </row>
    <row r="1118" spans="1:11" s="4" customFormat="1">
      <c r="A1118" s="20"/>
      <c r="B1118" s="21"/>
      <c r="C1118" s="5" t="s">
        <v>3</v>
      </c>
      <c r="D1118" s="3">
        <v>0</v>
      </c>
      <c r="E1118" s="5" t="s">
        <v>3</v>
      </c>
      <c r="F1118" s="3">
        <v>0</v>
      </c>
      <c r="G1118" s="5" t="s">
        <v>3</v>
      </c>
      <c r="H1118" s="3">
        <v>0</v>
      </c>
      <c r="I1118" s="22"/>
      <c r="J1118" s="27"/>
      <c r="K1118" s="22"/>
    </row>
    <row r="1119" spans="1:11" s="4" customFormat="1">
      <c r="A1119" s="20"/>
      <c r="B1119" s="21"/>
      <c r="C1119" s="5" t="s">
        <v>4</v>
      </c>
      <c r="D1119" s="3">
        <v>0</v>
      </c>
      <c r="E1119" s="5" t="s">
        <v>4</v>
      </c>
      <c r="F1119" s="3">
        <v>0</v>
      </c>
      <c r="G1119" s="5" t="s">
        <v>4</v>
      </c>
      <c r="H1119" s="3">
        <v>0</v>
      </c>
      <c r="I1119" s="22"/>
      <c r="J1119" s="27"/>
      <c r="K1119" s="22"/>
    </row>
    <row r="1120" spans="1:11" s="4" customFormat="1" ht="15" customHeight="1">
      <c r="A1120" s="20"/>
      <c r="B1120" s="21"/>
      <c r="C1120" s="5" t="s">
        <v>5</v>
      </c>
      <c r="D1120" s="3">
        <f>577645.07/1000</f>
        <v>577.65</v>
      </c>
      <c r="E1120" s="5" t="s">
        <v>5</v>
      </c>
      <c r="F1120" s="3">
        <v>0</v>
      </c>
      <c r="G1120" s="5" t="s">
        <v>5</v>
      </c>
      <c r="H1120" s="3">
        <v>0</v>
      </c>
      <c r="I1120" s="22"/>
      <c r="J1120" s="27"/>
      <c r="K1120" s="22"/>
    </row>
    <row r="1121" spans="1:11" s="4" customFormat="1" ht="15" customHeight="1">
      <c r="A1121" s="20"/>
      <c r="B1121" s="21"/>
      <c r="C1121" s="5" t="s">
        <v>6</v>
      </c>
      <c r="D1121" s="3">
        <v>0</v>
      </c>
      <c r="E1121" s="5" t="s">
        <v>6</v>
      </c>
      <c r="F1121" s="3">
        <v>0</v>
      </c>
      <c r="G1121" s="5" t="s">
        <v>6</v>
      </c>
      <c r="H1121" s="3">
        <v>0</v>
      </c>
      <c r="I1121" s="22"/>
      <c r="J1121" s="27"/>
      <c r="K1121" s="22"/>
    </row>
    <row r="1122" spans="1:11" s="4" customFormat="1" ht="15" customHeight="1">
      <c r="A1122" s="20" t="s">
        <v>589</v>
      </c>
      <c r="B1122" s="21" t="s">
        <v>586</v>
      </c>
      <c r="C1122" s="2" t="s">
        <v>15</v>
      </c>
      <c r="D1122" s="3">
        <f>D1124+D1125+D1126+D1127</f>
        <v>83.11</v>
      </c>
      <c r="E1122" s="2" t="s">
        <v>15</v>
      </c>
      <c r="F1122" s="3">
        <f>F1124+F1125+F1126+F1127</f>
        <v>0</v>
      </c>
      <c r="G1122" s="2" t="s">
        <v>15</v>
      </c>
      <c r="H1122" s="3">
        <f>H1124+H1125+H1126+H1127</f>
        <v>0</v>
      </c>
      <c r="I1122" s="22" t="s">
        <v>356</v>
      </c>
      <c r="J1122" s="27"/>
      <c r="K1122" s="22" t="s">
        <v>75</v>
      </c>
    </row>
    <row r="1123" spans="1:11" s="4" customFormat="1" ht="15" customHeight="1">
      <c r="A1123" s="20"/>
      <c r="B1123" s="21"/>
      <c r="C1123" s="2" t="s">
        <v>8</v>
      </c>
      <c r="D1123" s="3"/>
      <c r="E1123" s="2" t="s">
        <v>8</v>
      </c>
      <c r="F1123" s="3"/>
      <c r="G1123" s="2" t="s">
        <v>8</v>
      </c>
      <c r="H1123" s="3"/>
      <c r="I1123" s="22"/>
      <c r="J1123" s="27"/>
      <c r="K1123" s="22"/>
    </row>
    <row r="1124" spans="1:11" s="4" customFormat="1">
      <c r="A1124" s="20"/>
      <c r="B1124" s="21"/>
      <c r="C1124" s="5" t="s">
        <v>3</v>
      </c>
      <c r="D1124" s="3">
        <v>0</v>
      </c>
      <c r="E1124" s="5" t="s">
        <v>3</v>
      </c>
      <c r="F1124" s="3">
        <v>0</v>
      </c>
      <c r="G1124" s="5" t="s">
        <v>3</v>
      </c>
      <c r="H1124" s="3">
        <v>0</v>
      </c>
      <c r="I1124" s="22"/>
      <c r="J1124" s="27"/>
      <c r="K1124" s="22"/>
    </row>
    <row r="1125" spans="1:11" s="4" customFormat="1">
      <c r="A1125" s="20"/>
      <c r="B1125" s="21"/>
      <c r="C1125" s="5" t="s">
        <v>4</v>
      </c>
      <c r="D1125" s="3">
        <v>0</v>
      </c>
      <c r="E1125" s="5" t="s">
        <v>4</v>
      </c>
      <c r="F1125" s="3">
        <v>0</v>
      </c>
      <c r="G1125" s="5" t="s">
        <v>4</v>
      </c>
      <c r="H1125" s="3">
        <v>0</v>
      </c>
      <c r="I1125" s="22"/>
      <c r="J1125" s="27"/>
      <c r="K1125" s="22"/>
    </row>
    <row r="1126" spans="1:11" s="4" customFormat="1" ht="15" customHeight="1">
      <c r="A1126" s="20"/>
      <c r="B1126" s="21"/>
      <c r="C1126" s="5" t="s">
        <v>5</v>
      </c>
      <c r="D1126" s="3">
        <f>83110.65/1000</f>
        <v>83.11</v>
      </c>
      <c r="E1126" s="5" t="s">
        <v>5</v>
      </c>
      <c r="F1126" s="3">
        <v>0</v>
      </c>
      <c r="G1126" s="5" t="s">
        <v>5</v>
      </c>
      <c r="H1126" s="3">
        <v>0</v>
      </c>
      <c r="I1126" s="22"/>
      <c r="J1126" s="27"/>
      <c r="K1126" s="22"/>
    </row>
    <row r="1127" spans="1:11" s="4" customFormat="1" ht="15" customHeight="1">
      <c r="A1127" s="20"/>
      <c r="B1127" s="21"/>
      <c r="C1127" s="5" t="s">
        <v>6</v>
      </c>
      <c r="D1127" s="3">
        <v>0</v>
      </c>
      <c r="E1127" s="5" t="s">
        <v>6</v>
      </c>
      <c r="F1127" s="3">
        <v>0</v>
      </c>
      <c r="G1127" s="5" t="s">
        <v>6</v>
      </c>
      <c r="H1127" s="3">
        <v>0</v>
      </c>
      <c r="I1127" s="22"/>
      <c r="J1127" s="27"/>
      <c r="K1127" s="22"/>
    </row>
    <row r="1128" spans="1:11" s="4" customFormat="1" ht="15" customHeight="1">
      <c r="A1128" s="20" t="s">
        <v>590</v>
      </c>
      <c r="B1128" s="21" t="s">
        <v>587</v>
      </c>
      <c r="C1128" s="2" t="s">
        <v>15</v>
      </c>
      <c r="D1128" s="3">
        <f>D1130+D1131+D1132+D1133</f>
        <v>20.170000000000002</v>
      </c>
      <c r="E1128" s="2" t="s">
        <v>15</v>
      </c>
      <c r="F1128" s="3">
        <f>F1130+F1131+F1132+F1133</f>
        <v>0</v>
      </c>
      <c r="G1128" s="2" t="s">
        <v>15</v>
      </c>
      <c r="H1128" s="3">
        <f>H1130+H1131+H1132+H1133</f>
        <v>0</v>
      </c>
      <c r="I1128" s="22" t="s">
        <v>356</v>
      </c>
      <c r="J1128" s="27"/>
      <c r="K1128" s="22" t="s">
        <v>75</v>
      </c>
    </row>
    <row r="1129" spans="1:11" s="4" customFormat="1" ht="15" customHeight="1">
      <c r="A1129" s="20"/>
      <c r="B1129" s="21"/>
      <c r="C1129" s="2" t="s">
        <v>8</v>
      </c>
      <c r="D1129" s="3"/>
      <c r="E1129" s="2" t="s">
        <v>8</v>
      </c>
      <c r="F1129" s="3"/>
      <c r="G1129" s="2" t="s">
        <v>8</v>
      </c>
      <c r="H1129" s="3"/>
      <c r="I1129" s="22"/>
      <c r="J1129" s="27"/>
      <c r="K1129" s="22"/>
    </row>
    <row r="1130" spans="1:11" s="4" customFormat="1">
      <c r="A1130" s="20"/>
      <c r="B1130" s="21"/>
      <c r="C1130" s="5" t="s">
        <v>3</v>
      </c>
      <c r="D1130" s="3">
        <v>0</v>
      </c>
      <c r="E1130" s="5" t="s">
        <v>3</v>
      </c>
      <c r="F1130" s="3">
        <v>0</v>
      </c>
      <c r="G1130" s="5" t="s">
        <v>3</v>
      </c>
      <c r="H1130" s="3">
        <v>0</v>
      </c>
      <c r="I1130" s="22"/>
      <c r="J1130" s="27"/>
      <c r="K1130" s="22"/>
    </row>
    <row r="1131" spans="1:11" s="4" customFormat="1">
      <c r="A1131" s="20"/>
      <c r="B1131" s="21"/>
      <c r="C1131" s="5" t="s">
        <v>4</v>
      </c>
      <c r="D1131" s="3">
        <v>0</v>
      </c>
      <c r="E1131" s="5" t="s">
        <v>4</v>
      </c>
      <c r="F1131" s="3">
        <v>0</v>
      </c>
      <c r="G1131" s="5" t="s">
        <v>4</v>
      </c>
      <c r="H1131" s="3">
        <v>0</v>
      </c>
      <c r="I1131" s="22"/>
      <c r="J1131" s="27"/>
      <c r="K1131" s="22"/>
    </row>
    <row r="1132" spans="1:11" s="4" customFormat="1" ht="15" customHeight="1">
      <c r="A1132" s="20"/>
      <c r="B1132" s="21"/>
      <c r="C1132" s="5" t="s">
        <v>5</v>
      </c>
      <c r="D1132" s="3">
        <f>20174.01/1000</f>
        <v>20.170000000000002</v>
      </c>
      <c r="E1132" s="5" t="s">
        <v>5</v>
      </c>
      <c r="F1132" s="3">
        <v>0</v>
      </c>
      <c r="G1132" s="5" t="s">
        <v>5</v>
      </c>
      <c r="H1132" s="3">
        <v>0</v>
      </c>
      <c r="I1132" s="22"/>
      <c r="J1132" s="27"/>
      <c r="K1132" s="22"/>
    </row>
    <row r="1133" spans="1:11" s="4" customFormat="1" ht="15" customHeight="1">
      <c r="A1133" s="20"/>
      <c r="B1133" s="21"/>
      <c r="C1133" s="5" t="s">
        <v>6</v>
      </c>
      <c r="D1133" s="3">
        <v>0</v>
      </c>
      <c r="E1133" s="5" t="s">
        <v>6</v>
      </c>
      <c r="F1133" s="3">
        <v>0</v>
      </c>
      <c r="G1133" s="5" t="s">
        <v>6</v>
      </c>
      <c r="H1133" s="3">
        <v>0</v>
      </c>
      <c r="I1133" s="22"/>
      <c r="J1133" s="27"/>
      <c r="K1133" s="22"/>
    </row>
    <row r="1134" spans="1:11" s="4" customFormat="1" ht="15" customHeight="1">
      <c r="A1134" s="20" t="s">
        <v>591</v>
      </c>
      <c r="B1134" s="21" t="s">
        <v>588</v>
      </c>
      <c r="C1134" s="2" t="s">
        <v>15</v>
      </c>
      <c r="D1134" s="3">
        <f>D1136+D1137+D1138+D1139</f>
        <v>69.540000000000006</v>
      </c>
      <c r="E1134" s="2" t="s">
        <v>15</v>
      </c>
      <c r="F1134" s="3">
        <f>F1136+F1137+F1138+F1139</f>
        <v>0</v>
      </c>
      <c r="G1134" s="2" t="s">
        <v>15</v>
      </c>
      <c r="H1134" s="3">
        <f>H1136+H1137+H1138+H1139</f>
        <v>0</v>
      </c>
      <c r="I1134" s="22" t="s">
        <v>356</v>
      </c>
      <c r="J1134" s="27"/>
      <c r="K1134" s="22" t="s">
        <v>75</v>
      </c>
    </row>
    <row r="1135" spans="1:11" s="4" customFormat="1" ht="15" customHeight="1">
      <c r="A1135" s="20"/>
      <c r="B1135" s="21"/>
      <c r="C1135" s="2" t="s">
        <v>8</v>
      </c>
      <c r="D1135" s="3"/>
      <c r="E1135" s="2" t="s">
        <v>8</v>
      </c>
      <c r="F1135" s="3"/>
      <c r="G1135" s="2" t="s">
        <v>8</v>
      </c>
      <c r="H1135" s="3"/>
      <c r="I1135" s="22"/>
      <c r="J1135" s="27"/>
      <c r="K1135" s="22"/>
    </row>
    <row r="1136" spans="1:11" s="4" customFormat="1">
      <c r="A1136" s="20"/>
      <c r="B1136" s="21"/>
      <c r="C1136" s="5" t="s">
        <v>3</v>
      </c>
      <c r="D1136" s="3">
        <v>0</v>
      </c>
      <c r="E1136" s="5" t="s">
        <v>3</v>
      </c>
      <c r="F1136" s="3">
        <v>0</v>
      </c>
      <c r="G1136" s="5" t="s">
        <v>3</v>
      </c>
      <c r="H1136" s="3">
        <v>0</v>
      </c>
      <c r="I1136" s="22"/>
      <c r="J1136" s="27"/>
      <c r="K1136" s="22"/>
    </row>
    <row r="1137" spans="1:11" s="4" customFormat="1">
      <c r="A1137" s="20"/>
      <c r="B1137" s="21"/>
      <c r="C1137" s="5" t="s">
        <v>4</v>
      </c>
      <c r="D1137" s="3">
        <v>0</v>
      </c>
      <c r="E1137" s="5" t="s">
        <v>4</v>
      </c>
      <c r="F1137" s="3">
        <v>0</v>
      </c>
      <c r="G1137" s="5" t="s">
        <v>4</v>
      </c>
      <c r="H1137" s="3">
        <v>0</v>
      </c>
      <c r="I1137" s="22"/>
      <c r="J1137" s="27"/>
      <c r="K1137" s="22"/>
    </row>
    <row r="1138" spans="1:11" s="4" customFormat="1" ht="15" customHeight="1">
      <c r="A1138" s="20"/>
      <c r="B1138" s="21"/>
      <c r="C1138" s="5" t="s">
        <v>5</v>
      </c>
      <c r="D1138" s="3">
        <f>69537/1000</f>
        <v>69.540000000000006</v>
      </c>
      <c r="E1138" s="5" t="s">
        <v>5</v>
      </c>
      <c r="F1138" s="3">
        <v>0</v>
      </c>
      <c r="G1138" s="5" t="s">
        <v>5</v>
      </c>
      <c r="H1138" s="3">
        <v>0</v>
      </c>
      <c r="I1138" s="22"/>
      <c r="J1138" s="27"/>
      <c r="K1138" s="22"/>
    </row>
    <row r="1139" spans="1:11" s="4" customFormat="1" ht="15" customHeight="1">
      <c r="A1139" s="20"/>
      <c r="B1139" s="21"/>
      <c r="C1139" s="5" t="s">
        <v>6</v>
      </c>
      <c r="D1139" s="3">
        <v>0</v>
      </c>
      <c r="E1139" s="5" t="s">
        <v>6</v>
      </c>
      <c r="F1139" s="3">
        <v>0</v>
      </c>
      <c r="G1139" s="5" t="s">
        <v>6</v>
      </c>
      <c r="H1139" s="3">
        <v>0</v>
      </c>
      <c r="I1139" s="22"/>
      <c r="J1139" s="27"/>
      <c r="K1139" s="22"/>
    </row>
    <row r="1140" spans="1:11" s="4" customFormat="1" ht="15" customHeight="1">
      <c r="A1140" s="20" t="s">
        <v>592</v>
      </c>
      <c r="B1140" s="21" t="s">
        <v>100</v>
      </c>
      <c r="C1140" s="2" t="s">
        <v>15</v>
      </c>
      <c r="D1140" s="3">
        <f>D1142+D1143+D1144+D1145</f>
        <v>0</v>
      </c>
      <c r="E1140" s="2" t="s">
        <v>15</v>
      </c>
      <c r="F1140" s="3">
        <f>F1142+F1143+F1144+F1145</f>
        <v>0</v>
      </c>
      <c r="G1140" s="2" t="s">
        <v>15</v>
      </c>
      <c r="H1140" s="3">
        <f>H1142+H1143+H1144+H1145</f>
        <v>0</v>
      </c>
      <c r="I1140" s="22" t="s">
        <v>356</v>
      </c>
      <c r="J1140" s="27"/>
      <c r="K1140" s="22" t="s">
        <v>75</v>
      </c>
    </row>
    <row r="1141" spans="1:11" s="4" customFormat="1" ht="15" customHeight="1">
      <c r="A1141" s="20"/>
      <c r="B1141" s="21"/>
      <c r="C1141" s="2" t="s">
        <v>8</v>
      </c>
      <c r="D1141" s="3"/>
      <c r="E1141" s="2" t="s">
        <v>8</v>
      </c>
      <c r="F1141" s="3"/>
      <c r="G1141" s="2" t="s">
        <v>8</v>
      </c>
      <c r="H1141" s="3"/>
      <c r="I1141" s="22"/>
      <c r="J1141" s="27"/>
      <c r="K1141" s="22"/>
    </row>
    <row r="1142" spans="1:11" s="4" customFormat="1" ht="15" customHeight="1">
      <c r="A1142" s="20"/>
      <c r="B1142" s="21"/>
      <c r="C1142" s="5" t="s">
        <v>3</v>
      </c>
      <c r="D1142" s="3">
        <v>0</v>
      </c>
      <c r="E1142" s="5" t="s">
        <v>3</v>
      </c>
      <c r="F1142" s="3">
        <v>0</v>
      </c>
      <c r="G1142" s="5" t="s">
        <v>3</v>
      </c>
      <c r="H1142" s="3">
        <v>0</v>
      </c>
      <c r="I1142" s="22"/>
      <c r="J1142" s="27"/>
      <c r="K1142" s="22"/>
    </row>
    <row r="1143" spans="1:11" s="4" customFormat="1" ht="15" customHeight="1">
      <c r="A1143" s="20"/>
      <c r="B1143" s="21"/>
      <c r="C1143" s="5" t="s">
        <v>4</v>
      </c>
      <c r="D1143" s="3">
        <v>0</v>
      </c>
      <c r="E1143" s="5" t="s">
        <v>4</v>
      </c>
      <c r="F1143" s="3">
        <v>0</v>
      </c>
      <c r="G1143" s="5" t="s">
        <v>4</v>
      </c>
      <c r="H1143" s="3">
        <v>0</v>
      </c>
      <c r="I1143" s="22"/>
      <c r="J1143" s="27"/>
      <c r="K1143" s="22"/>
    </row>
    <row r="1144" spans="1:11" s="4" customFormat="1" ht="15" customHeight="1">
      <c r="A1144" s="20"/>
      <c r="B1144" s="21"/>
      <c r="C1144" s="5" t="s">
        <v>5</v>
      </c>
      <c r="D1144" s="3">
        <f>65658/1000+74.93/1000-65732.93/1000</f>
        <v>0</v>
      </c>
      <c r="E1144" s="5" t="s">
        <v>5</v>
      </c>
      <c r="F1144" s="3">
        <v>0</v>
      </c>
      <c r="G1144" s="5" t="s">
        <v>5</v>
      </c>
      <c r="H1144" s="3">
        <v>0</v>
      </c>
      <c r="I1144" s="22"/>
      <c r="J1144" s="27"/>
      <c r="K1144" s="22"/>
    </row>
    <row r="1145" spans="1:11" s="4" customFormat="1" ht="15" customHeight="1">
      <c r="A1145" s="20"/>
      <c r="B1145" s="21"/>
      <c r="C1145" s="5" t="s">
        <v>6</v>
      </c>
      <c r="D1145" s="3">
        <v>0</v>
      </c>
      <c r="E1145" s="5" t="s">
        <v>6</v>
      </c>
      <c r="F1145" s="3">
        <v>0</v>
      </c>
      <c r="G1145" s="5" t="s">
        <v>6</v>
      </c>
      <c r="H1145" s="3">
        <v>0</v>
      </c>
      <c r="I1145" s="22"/>
      <c r="J1145" s="27"/>
      <c r="K1145" s="22"/>
    </row>
    <row r="1146" spans="1:11" s="4" customFormat="1" ht="15" customHeight="1">
      <c r="A1146" s="20" t="s">
        <v>171</v>
      </c>
      <c r="B1146" s="21" t="s">
        <v>48</v>
      </c>
      <c r="C1146" s="2" t="s">
        <v>15</v>
      </c>
      <c r="D1146" s="3">
        <f>D1148+D1149+D1150+D1151</f>
        <v>20118.91</v>
      </c>
      <c r="E1146" s="2" t="s">
        <v>15</v>
      </c>
      <c r="F1146" s="3">
        <f>F1148+F1149+F1150+F1151</f>
        <v>8126.69</v>
      </c>
      <c r="G1146" s="2" t="s">
        <v>15</v>
      </c>
      <c r="H1146" s="3">
        <f>H1148+H1149+H1150+H1151</f>
        <v>12992.09</v>
      </c>
      <c r="I1146" s="22" t="s">
        <v>265</v>
      </c>
      <c r="J1146" s="27"/>
      <c r="K1146" s="22" t="s">
        <v>75</v>
      </c>
    </row>
    <row r="1147" spans="1:11" s="4" customFormat="1" ht="15" customHeight="1">
      <c r="A1147" s="20"/>
      <c r="B1147" s="21"/>
      <c r="C1147" s="2" t="s">
        <v>8</v>
      </c>
      <c r="D1147" s="3"/>
      <c r="E1147" s="2" t="s">
        <v>8</v>
      </c>
      <c r="F1147" s="3"/>
      <c r="G1147" s="2" t="s">
        <v>8</v>
      </c>
      <c r="H1147" s="3"/>
      <c r="I1147" s="22"/>
      <c r="J1147" s="27"/>
      <c r="K1147" s="22"/>
    </row>
    <row r="1148" spans="1:11" s="4" customFormat="1" ht="15" customHeight="1">
      <c r="A1148" s="20"/>
      <c r="B1148" s="21"/>
      <c r="C1148" s="5" t="s">
        <v>3</v>
      </c>
      <c r="D1148" s="3">
        <f t="shared" ref="D1148:F1149" si="57">D1154+D1160+D1166+D1172+D1178+D1184+D1190+D1196+D1202+D1208+D1214+D1220+D1226+D1232+D1238+D1244+D1250+D1256+D1262+D1268+D1274+D1280+D1286+D1292+D1298+D1304+D1310+D1316+D1322+D1328+D1334+D1340+D1346+D1352+D1358+D1364+D1370+D1376+D1382+D1388+D1394+D1400+D1406+D1412+D1418+D1484+D1448+D1454+D1460+D1424+D1430+D1436+D1442+D1466+D1472+D1478</f>
        <v>0</v>
      </c>
      <c r="E1148" s="5" t="s">
        <v>3</v>
      </c>
      <c r="F1148" s="3">
        <f t="shared" si="57"/>
        <v>0</v>
      </c>
      <c r="G1148" s="5" t="s">
        <v>3</v>
      </c>
      <c r="H1148" s="3">
        <f t="shared" ref="H1148" si="58">H1154+H1160+H1166+H1172+H1178+H1184+H1190+H1196+H1202+H1208+H1214+H1220+H1226+H1232+H1238+H1244+H1250+H1256+H1262+H1268+H1274+H1280+H1286+H1292+H1298+H1304+H1310+H1316+H1322+H1328+H1334+H1340+H1346+H1352+H1358+H1364+H1370+H1376+H1382+H1388+H1394+H1400+H1406+H1412+H1418+H1484+H1448+H1454+H1460+H1424+H1430+H1436+H1442+H1466+H1472+H1478</f>
        <v>0</v>
      </c>
      <c r="I1148" s="22"/>
      <c r="J1148" s="27"/>
      <c r="K1148" s="22"/>
    </row>
    <row r="1149" spans="1:11" s="4" customFormat="1" ht="15" customHeight="1">
      <c r="A1149" s="20"/>
      <c r="B1149" s="21"/>
      <c r="C1149" s="5" t="s">
        <v>4</v>
      </c>
      <c r="D1149" s="3">
        <f t="shared" si="57"/>
        <v>0</v>
      </c>
      <c r="E1149" s="5" t="s">
        <v>4</v>
      </c>
      <c r="F1149" s="3">
        <f t="shared" si="57"/>
        <v>0</v>
      </c>
      <c r="G1149" s="5" t="s">
        <v>4</v>
      </c>
      <c r="H1149" s="3">
        <f t="shared" ref="H1149" si="59">H1155+H1161+H1167+H1173+H1179+H1185+H1191+H1197+H1203+H1209+H1215+H1221+H1227+H1233+H1239+H1245+H1251+H1257+H1263+H1269+H1275+H1281+H1287+H1293+H1299+H1305+H1311+H1317+H1323+H1329+H1335+H1341+H1347+H1353+H1359+H1365+H1371+H1377+H1383+H1389+H1395+H1401+H1407+H1413+H1419+H1485+H1449+H1455+H1461+H1425+H1431+H1437+H1443+H1467+H1473+H1479</f>
        <v>0</v>
      </c>
      <c r="I1149" s="22"/>
      <c r="J1149" s="27"/>
      <c r="K1149" s="22"/>
    </row>
    <row r="1150" spans="1:11" s="4" customFormat="1" ht="15" customHeight="1">
      <c r="A1150" s="20"/>
      <c r="B1150" s="21"/>
      <c r="C1150" s="5" t="s">
        <v>5</v>
      </c>
      <c r="D1150" s="3">
        <f>D1156+D1162+D1168+D1174+D1180+D1186+D1192+D1198+D1204+D1210+D1216+D1222+D1228+D1234+D1240+D1246+D1252+D1258+D1264+D1270+D1276+D1282+D1288+D1294+D1300+D1306+D1312+D1318+D1324+D1330+D1336+D1342+D1348+D1354+D1360+D1366+D1372+D1378+D1384+D1390+D1396+D1402+D1408+D1414+D1420+D1486+D1450+D1456+D1462+D1426+D1432+D1438+D1444+D1468+D1474+D1480</f>
        <v>20118.91</v>
      </c>
      <c r="E1150" s="5" t="s">
        <v>5</v>
      </c>
      <c r="F1150" s="3">
        <f>F1156+F1162+F1168+F1174+F1180+F1186+F1192+F1198+F1204+F1210+F1216+F1222+F1228+F1234+F1240+F1246+F1252+F1258+F1264+F1270+F1276+F1282+F1288+F1294+F1300+F1306+F1312+F1318+F1324+F1330+F1336+F1342+F1348+F1354+F1360+F1366+F1372+F1378+F1384+F1390+F1396+F1402+F1408+F1414+F1420+F1486+F1450+F1456+F1462+F1426+F1432+F1438+F1444+F1468+F1474+F1480</f>
        <v>8126.69</v>
      </c>
      <c r="G1150" s="5" t="s">
        <v>5</v>
      </c>
      <c r="H1150" s="3">
        <f>H1156+H1162+H1168+H1174+H1180+H1186+H1192+H1198+H1204+H1210+H1216+H1222+H1228+H1234+H1240+H1246+H1252+H1258+H1264+H1270+H1276+H1282+H1288+H1294+H1300+H1306+H1312+H1318+H1324+H1330+H1336+H1342+H1348+H1354+H1360+H1366+H1372+H1378+H1384+H1390+H1396+H1402+H1408+H1414+H1420+H1486+H1450+H1456+H1462+H1426+H1432+H1438+H1444+H1468+H1474+H1480</f>
        <v>12992.09</v>
      </c>
      <c r="I1150" s="22"/>
      <c r="J1150" s="27"/>
      <c r="K1150" s="22"/>
    </row>
    <row r="1151" spans="1:11" s="4" customFormat="1" ht="15" customHeight="1">
      <c r="A1151" s="20"/>
      <c r="B1151" s="21"/>
      <c r="C1151" s="5" t="s">
        <v>6</v>
      </c>
      <c r="D1151" s="3">
        <f>D1157+D1163+D1169+D1175+D1181+D1187+D1193+D1199+D1205+D1211+D1217+D1223+D1229+D1235+D1241+D1247+D1253+D1259+D1265+D1271+D1277+D1283+D1289+D1295+D1301+D1307+D1313+D1319+D1325+D1331+D1337+D1343+D1349+D1355+D1361+D1367+D1373+D1379+D1385+D1391+D1397+D1403+D1409+D1415+D1421+D1487+D1451+D1457+D1463+D1427+D1433+D1439+D1445+D1469+D1475+D1481</f>
        <v>0</v>
      </c>
      <c r="E1151" s="5" t="s">
        <v>6</v>
      </c>
      <c r="F1151" s="3">
        <f>F1157+F1163+F1169+F1175+F1181+F1187+F1193+F1199+F1205+F1211+F1217+F1223+F1229+F1235+F1241+F1247+F1253+F1259+F1265+F1271+F1277+F1283+F1289+F1295+F1301+F1307+F1313+F1319+F1325+F1331+F1337+F1343+F1349+F1355+F1361+F1367+F1373+F1379+F1385+F1391+F1397+F1403+F1409+F1415+F1421+F1487+F1451+F1457+F1463+F1427+F1433+F1439+F1445+F1469+F1475+F1481</f>
        <v>0</v>
      </c>
      <c r="G1151" s="5" t="s">
        <v>6</v>
      </c>
      <c r="H1151" s="3">
        <f>H1157+H1163+H1169+H1175+H1181+H1187+H1193+H1199+H1205+H1211+H1217+H1223+H1229+H1235+H1241+H1247+H1253+H1259+H1265+H1271+H1277+H1283+H1289+H1295+H1301+H1307+H1313+H1319+H1325+H1331+H1337+H1343+H1349+H1355+H1361+H1367+H1373+H1379+H1385+H1391+H1397+H1403+H1409+H1415+H1421+H1487+H1451+H1457+H1463+H1427+H1433+H1439+H1445+H1469+H1475+H1481</f>
        <v>0</v>
      </c>
      <c r="I1151" s="22"/>
      <c r="J1151" s="27"/>
      <c r="K1151" s="22"/>
    </row>
    <row r="1152" spans="1:11" s="4" customFormat="1" ht="15.75" customHeight="1">
      <c r="A1152" s="20" t="s">
        <v>172</v>
      </c>
      <c r="B1152" s="21" t="s">
        <v>99</v>
      </c>
      <c r="C1152" s="2" t="s">
        <v>15</v>
      </c>
      <c r="D1152" s="3">
        <f>D1154+D1155+D1156+D1157</f>
        <v>3998.82</v>
      </c>
      <c r="E1152" s="2" t="s">
        <v>15</v>
      </c>
      <c r="F1152" s="3">
        <f>F1154+F1155+F1156+F1157</f>
        <v>4492.8900000000003</v>
      </c>
      <c r="G1152" s="2" t="s">
        <v>15</v>
      </c>
      <c r="H1152" s="3">
        <f>H1154+H1155+H1156+H1157</f>
        <v>4492.8900000000003</v>
      </c>
      <c r="I1152" s="22" t="s">
        <v>265</v>
      </c>
      <c r="J1152" s="27"/>
      <c r="K1152" s="22" t="s">
        <v>75</v>
      </c>
    </row>
    <row r="1153" spans="1:11" s="4" customFormat="1" ht="15.75" customHeight="1">
      <c r="A1153" s="20"/>
      <c r="B1153" s="21"/>
      <c r="C1153" s="2" t="s">
        <v>8</v>
      </c>
      <c r="D1153" s="3"/>
      <c r="E1153" s="2" t="s">
        <v>8</v>
      </c>
      <c r="F1153" s="3"/>
      <c r="G1153" s="2" t="s">
        <v>8</v>
      </c>
      <c r="H1153" s="3"/>
      <c r="I1153" s="22"/>
      <c r="J1153" s="27"/>
      <c r="K1153" s="22"/>
    </row>
    <row r="1154" spans="1:11" s="4" customFormat="1" ht="15.75" customHeight="1">
      <c r="A1154" s="20"/>
      <c r="B1154" s="21"/>
      <c r="C1154" s="5" t="s">
        <v>3</v>
      </c>
      <c r="D1154" s="3">
        <v>0</v>
      </c>
      <c r="E1154" s="5" t="s">
        <v>3</v>
      </c>
      <c r="F1154" s="3">
        <v>0</v>
      </c>
      <c r="G1154" s="5" t="s">
        <v>3</v>
      </c>
      <c r="H1154" s="3">
        <v>0</v>
      </c>
      <c r="I1154" s="22"/>
      <c r="J1154" s="27"/>
      <c r="K1154" s="22"/>
    </row>
    <row r="1155" spans="1:11" s="4" customFormat="1" ht="15.75" customHeight="1">
      <c r="A1155" s="20"/>
      <c r="B1155" s="21"/>
      <c r="C1155" s="5" t="s">
        <v>4</v>
      </c>
      <c r="D1155" s="3">
        <v>0</v>
      </c>
      <c r="E1155" s="5" t="s">
        <v>4</v>
      </c>
      <c r="F1155" s="3">
        <v>0</v>
      </c>
      <c r="G1155" s="5" t="s">
        <v>4</v>
      </c>
      <c r="H1155" s="3">
        <v>0</v>
      </c>
      <c r="I1155" s="22"/>
      <c r="J1155" s="27"/>
      <c r="K1155" s="22"/>
    </row>
    <row r="1156" spans="1:11" s="4" customFormat="1" ht="15.75" customHeight="1">
      <c r="A1156" s="20"/>
      <c r="B1156" s="21"/>
      <c r="C1156" s="5" t="s">
        <v>5</v>
      </c>
      <c r="D1156" s="3">
        <f>3998815.18/1000</f>
        <v>3998.82</v>
      </c>
      <c r="E1156" s="5" t="s">
        <v>5</v>
      </c>
      <c r="F1156" s="3">
        <v>4492.8900000000003</v>
      </c>
      <c r="G1156" s="5" t="s">
        <v>5</v>
      </c>
      <c r="H1156" s="3">
        <v>4492.8900000000003</v>
      </c>
      <c r="I1156" s="22"/>
      <c r="J1156" s="27"/>
      <c r="K1156" s="22"/>
    </row>
    <row r="1157" spans="1:11" s="4" customFormat="1" ht="15.75" customHeight="1">
      <c r="A1157" s="20"/>
      <c r="B1157" s="21"/>
      <c r="C1157" s="5" t="s">
        <v>6</v>
      </c>
      <c r="D1157" s="3">
        <v>0</v>
      </c>
      <c r="E1157" s="5" t="s">
        <v>6</v>
      </c>
      <c r="F1157" s="3">
        <v>0</v>
      </c>
      <c r="G1157" s="5" t="s">
        <v>6</v>
      </c>
      <c r="H1157" s="3">
        <v>0</v>
      </c>
      <c r="I1157" s="22"/>
      <c r="J1157" s="27"/>
      <c r="K1157" s="22"/>
    </row>
    <row r="1158" spans="1:11" s="4" customFormat="1" ht="15" customHeight="1">
      <c r="A1158" s="20" t="s">
        <v>173</v>
      </c>
      <c r="B1158" s="21" t="s">
        <v>511</v>
      </c>
      <c r="C1158" s="2" t="s">
        <v>15</v>
      </c>
      <c r="D1158" s="3">
        <f>D1160+D1161+D1162+D1163</f>
        <v>649.72</v>
      </c>
      <c r="E1158" s="2" t="s">
        <v>15</v>
      </c>
      <c r="F1158" s="3">
        <f>F1160+F1161+F1162+F1163</f>
        <v>0</v>
      </c>
      <c r="G1158" s="2" t="s">
        <v>15</v>
      </c>
      <c r="H1158" s="3">
        <f>H1160+H1161+H1162+H1163</f>
        <v>0</v>
      </c>
      <c r="I1158" s="22" t="s">
        <v>356</v>
      </c>
      <c r="J1158" s="27"/>
      <c r="K1158" s="22" t="s">
        <v>75</v>
      </c>
    </row>
    <row r="1159" spans="1:11" s="4" customFormat="1" ht="15" customHeight="1">
      <c r="A1159" s="20"/>
      <c r="B1159" s="21"/>
      <c r="C1159" s="2" t="s">
        <v>8</v>
      </c>
      <c r="D1159" s="3"/>
      <c r="E1159" s="2" t="s">
        <v>8</v>
      </c>
      <c r="F1159" s="3"/>
      <c r="G1159" s="2" t="s">
        <v>8</v>
      </c>
      <c r="H1159" s="3"/>
      <c r="I1159" s="22"/>
      <c r="J1159" s="27"/>
      <c r="K1159" s="22"/>
    </row>
    <row r="1160" spans="1:11" s="4" customFormat="1" ht="15" customHeight="1">
      <c r="A1160" s="20"/>
      <c r="B1160" s="21"/>
      <c r="C1160" s="5" t="s">
        <v>3</v>
      </c>
      <c r="D1160" s="3">
        <v>0</v>
      </c>
      <c r="E1160" s="5" t="s">
        <v>3</v>
      </c>
      <c r="F1160" s="3">
        <v>0</v>
      </c>
      <c r="G1160" s="5" t="s">
        <v>3</v>
      </c>
      <c r="H1160" s="3">
        <v>0</v>
      </c>
      <c r="I1160" s="22"/>
      <c r="J1160" s="27"/>
      <c r="K1160" s="22"/>
    </row>
    <row r="1161" spans="1:11" s="4" customFormat="1" ht="15" customHeight="1">
      <c r="A1161" s="20"/>
      <c r="B1161" s="21"/>
      <c r="C1161" s="5" t="s">
        <v>4</v>
      </c>
      <c r="D1161" s="3">
        <v>0</v>
      </c>
      <c r="E1161" s="5" t="s">
        <v>4</v>
      </c>
      <c r="F1161" s="3">
        <v>0</v>
      </c>
      <c r="G1161" s="5" t="s">
        <v>4</v>
      </c>
      <c r="H1161" s="3">
        <v>0</v>
      </c>
      <c r="I1161" s="22"/>
      <c r="J1161" s="27"/>
      <c r="K1161" s="22"/>
    </row>
    <row r="1162" spans="1:11" s="4" customFormat="1" ht="15" customHeight="1">
      <c r="A1162" s="20"/>
      <c r="B1162" s="21"/>
      <c r="C1162" s="5" t="s">
        <v>5</v>
      </c>
      <c r="D1162" s="3">
        <f>649721.98/1000</f>
        <v>649.72</v>
      </c>
      <c r="E1162" s="5" t="s">
        <v>5</v>
      </c>
      <c r="F1162" s="3">
        <v>0</v>
      </c>
      <c r="G1162" s="5" t="s">
        <v>5</v>
      </c>
      <c r="H1162" s="3">
        <v>0</v>
      </c>
      <c r="I1162" s="22"/>
      <c r="J1162" s="27"/>
      <c r="K1162" s="22"/>
    </row>
    <row r="1163" spans="1:11" s="4" customFormat="1" ht="15" customHeight="1">
      <c r="A1163" s="20"/>
      <c r="B1163" s="21"/>
      <c r="C1163" s="5" t="s">
        <v>6</v>
      </c>
      <c r="D1163" s="3">
        <v>0</v>
      </c>
      <c r="E1163" s="5" t="s">
        <v>6</v>
      </c>
      <c r="F1163" s="3">
        <v>0</v>
      </c>
      <c r="G1163" s="5" t="s">
        <v>6</v>
      </c>
      <c r="H1163" s="3">
        <v>0</v>
      </c>
      <c r="I1163" s="22"/>
      <c r="J1163" s="27"/>
      <c r="K1163" s="22"/>
    </row>
    <row r="1164" spans="1:11" s="4" customFormat="1" ht="15" customHeight="1">
      <c r="A1164" s="20" t="s">
        <v>174</v>
      </c>
      <c r="B1164" s="21" t="s">
        <v>291</v>
      </c>
      <c r="C1164" s="2" t="s">
        <v>15</v>
      </c>
      <c r="D1164" s="3">
        <f>D1166+D1167+D1168+D1169</f>
        <v>111.3</v>
      </c>
      <c r="E1164" s="2" t="s">
        <v>15</v>
      </c>
      <c r="F1164" s="3">
        <f>F1166+F1167+F1168+F1169</f>
        <v>0</v>
      </c>
      <c r="G1164" s="2" t="s">
        <v>15</v>
      </c>
      <c r="H1164" s="3">
        <f>H1166+H1167+H1168+H1169</f>
        <v>0</v>
      </c>
      <c r="I1164" s="22" t="s">
        <v>356</v>
      </c>
      <c r="J1164" s="27"/>
      <c r="K1164" s="22" t="s">
        <v>75</v>
      </c>
    </row>
    <row r="1165" spans="1:11" s="4" customFormat="1" ht="15" customHeight="1">
      <c r="A1165" s="20"/>
      <c r="B1165" s="21"/>
      <c r="C1165" s="2" t="s">
        <v>8</v>
      </c>
      <c r="D1165" s="3"/>
      <c r="E1165" s="2" t="s">
        <v>8</v>
      </c>
      <c r="F1165" s="3"/>
      <c r="G1165" s="2" t="s">
        <v>8</v>
      </c>
      <c r="H1165" s="3"/>
      <c r="I1165" s="22"/>
      <c r="J1165" s="27"/>
      <c r="K1165" s="22"/>
    </row>
    <row r="1166" spans="1:11" s="4" customFormat="1" ht="15" customHeight="1">
      <c r="A1166" s="20"/>
      <c r="B1166" s="21"/>
      <c r="C1166" s="5" t="s">
        <v>3</v>
      </c>
      <c r="D1166" s="3">
        <v>0</v>
      </c>
      <c r="E1166" s="5" t="s">
        <v>3</v>
      </c>
      <c r="F1166" s="3">
        <v>0</v>
      </c>
      <c r="G1166" s="5" t="s">
        <v>3</v>
      </c>
      <c r="H1166" s="3">
        <v>0</v>
      </c>
      <c r="I1166" s="22"/>
      <c r="J1166" s="27"/>
      <c r="K1166" s="22"/>
    </row>
    <row r="1167" spans="1:11" s="4" customFormat="1" ht="15" customHeight="1">
      <c r="A1167" s="20"/>
      <c r="B1167" s="21"/>
      <c r="C1167" s="5" t="s">
        <v>4</v>
      </c>
      <c r="D1167" s="3">
        <v>0</v>
      </c>
      <c r="E1167" s="5" t="s">
        <v>4</v>
      </c>
      <c r="F1167" s="3">
        <v>0</v>
      </c>
      <c r="G1167" s="5" t="s">
        <v>4</v>
      </c>
      <c r="H1167" s="3">
        <v>0</v>
      </c>
      <c r="I1167" s="22"/>
      <c r="J1167" s="27"/>
      <c r="K1167" s="22"/>
    </row>
    <row r="1168" spans="1:11" s="4" customFormat="1" ht="15" customHeight="1">
      <c r="A1168" s="20"/>
      <c r="B1168" s="21"/>
      <c r="C1168" s="5" t="s">
        <v>5</v>
      </c>
      <c r="D1168" s="3">
        <f>111300/1000</f>
        <v>111.3</v>
      </c>
      <c r="E1168" s="5" t="s">
        <v>5</v>
      </c>
      <c r="F1168" s="3">
        <v>0</v>
      </c>
      <c r="G1168" s="5" t="s">
        <v>5</v>
      </c>
      <c r="H1168" s="3">
        <v>0</v>
      </c>
      <c r="I1168" s="22"/>
      <c r="J1168" s="27"/>
      <c r="K1168" s="22"/>
    </row>
    <row r="1169" spans="1:11" s="4" customFormat="1" ht="15" customHeight="1">
      <c r="A1169" s="20"/>
      <c r="B1169" s="21"/>
      <c r="C1169" s="5" t="s">
        <v>6</v>
      </c>
      <c r="D1169" s="3">
        <v>0</v>
      </c>
      <c r="E1169" s="5" t="s">
        <v>6</v>
      </c>
      <c r="F1169" s="3">
        <v>0</v>
      </c>
      <c r="G1169" s="5" t="s">
        <v>6</v>
      </c>
      <c r="H1169" s="3">
        <v>0</v>
      </c>
      <c r="I1169" s="22"/>
      <c r="J1169" s="27"/>
      <c r="K1169" s="22"/>
    </row>
    <row r="1170" spans="1:11" s="4" customFormat="1" ht="15" customHeight="1">
      <c r="A1170" s="20" t="s">
        <v>175</v>
      </c>
      <c r="B1170" s="21" t="s">
        <v>427</v>
      </c>
      <c r="C1170" s="2" t="s">
        <v>15</v>
      </c>
      <c r="D1170" s="3">
        <f>D1172+D1173+D1174+D1175</f>
        <v>844.97</v>
      </c>
      <c r="E1170" s="2" t="s">
        <v>15</v>
      </c>
      <c r="F1170" s="3">
        <f>F1172+F1173+F1174+F1175</f>
        <v>0</v>
      </c>
      <c r="G1170" s="2" t="s">
        <v>15</v>
      </c>
      <c r="H1170" s="3">
        <f>H1172+H1173+H1174+H1175</f>
        <v>0</v>
      </c>
      <c r="I1170" s="22" t="s">
        <v>356</v>
      </c>
      <c r="J1170" s="27"/>
      <c r="K1170" s="22" t="s">
        <v>75</v>
      </c>
    </row>
    <row r="1171" spans="1:11" s="4" customFormat="1" ht="15" customHeight="1">
      <c r="A1171" s="20"/>
      <c r="B1171" s="21"/>
      <c r="C1171" s="2" t="s">
        <v>8</v>
      </c>
      <c r="D1171" s="3"/>
      <c r="E1171" s="2" t="s">
        <v>8</v>
      </c>
      <c r="F1171" s="3"/>
      <c r="G1171" s="2" t="s">
        <v>8</v>
      </c>
      <c r="H1171" s="3"/>
      <c r="I1171" s="22"/>
      <c r="J1171" s="27"/>
      <c r="K1171" s="22"/>
    </row>
    <row r="1172" spans="1:11" s="4" customFormat="1" ht="15" customHeight="1">
      <c r="A1172" s="20"/>
      <c r="B1172" s="21"/>
      <c r="C1172" s="5" t="s">
        <v>3</v>
      </c>
      <c r="D1172" s="3">
        <v>0</v>
      </c>
      <c r="E1172" s="5" t="s">
        <v>3</v>
      </c>
      <c r="F1172" s="3">
        <v>0</v>
      </c>
      <c r="G1172" s="5" t="s">
        <v>3</v>
      </c>
      <c r="H1172" s="3">
        <v>0</v>
      </c>
      <c r="I1172" s="22"/>
      <c r="J1172" s="27"/>
      <c r="K1172" s="22"/>
    </row>
    <row r="1173" spans="1:11" s="4" customFormat="1" ht="15" customHeight="1">
      <c r="A1173" s="20"/>
      <c r="B1173" s="21"/>
      <c r="C1173" s="5" t="s">
        <v>4</v>
      </c>
      <c r="D1173" s="3">
        <v>0</v>
      </c>
      <c r="E1173" s="5" t="s">
        <v>4</v>
      </c>
      <c r="F1173" s="3">
        <v>0</v>
      </c>
      <c r="G1173" s="5" t="s">
        <v>4</v>
      </c>
      <c r="H1173" s="3">
        <v>0</v>
      </c>
      <c r="I1173" s="22"/>
      <c r="J1173" s="27"/>
      <c r="K1173" s="22"/>
    </row>
    <row r="1174" spans="1:11" s="4" customFormat="1" ht="15" customHeight="1">
      <c r="A1174" s="20"/>
      <c r="B1174" s="21"/>
      <c r="C1174" s="5" t="s">
        <v>5</v>
      </c>
      <c r="D1174" s="3">
        <f>844974.54/1000</f>
        <v>844.97</v>
      </c>
      <c r="E1174" s="5" t="s">
        <v>5</v>
      </c>
      <c r="F1174" s="3">
        <v>0</v>
      </c>
      <c r="G1174" s="5" t="s">
        <v>5</v>
      </c>
      <c r="H1174" s="3">
        <v>0</v>
      </c>
      <c r="I1174" s="22"/>
      <c r="J1174" s="27"/>
      <c r="K1174" s="22"/>
    </row>
    <row r="1175" spans="1:11" s="4" customFormat="1" ht="15" customHeight="1">
      <c r="A1175" s="20"/>
      <c r="B1175" s="21"/>
      <c r="C1175" s="5" t="s">
        <v>6</v>
      </c>
      <c r="D1175" s="3">
        <v>0</v>
      </c>
      <c r="E1175" s="5" t="s">
        <v>6</v>
      </c>
      <c r="F1175" s="3">
        <v>0</v>
      </c>
      <c r="G1175" s="5" t="s">
        <v>6</v>
      </c>
      <c r="H1175" s="3">
        <v>0</v>
      </c>
      <c r="I1175" s="22"/>
      <c r="J1175" s="27"/>
      <c r="K1175" s="22"/>
    </row>
    <row r="1176" spans="1:11" s="4" customFormat="1" ht="15" customHeight="1">
      <c r="A1176" s="20" t="s">
        <v>176</v>
      </c>
      <c r="B1176" s="21" t="s">
        <v>292</v>
      </c>
      <c r="C1176" s="2" t="s">
        <v>15</v>
      </c>
      <c r="D1176" s="3">
        <f>D1178+D1179+D1180+D1181</f>
        <v>105</v>
      </c>
      <c r="E1176" s="2" t="s">
        <v>15</v>
      </c>
      <c r="F1176" s="3">
        <f>F1178+F1179+F1180+F1181</f>
        <v>0</v>
      </c>
      <c r="G1176" s="2" t="s">
        <v>15</v>
      </c>
      <c r="H1176" s="3">
        <f>H1178+H1179+H1180+H1181</f>
        <v>0</v>
      </c>
      <c r="I1176" s="22" t="s">
        <v>356</v>
      </c>
      <c r="J1176" s="27"/>
      <c r="K1176" s="22" t="s">
        <v>75</v>
      </c>
    </row>
    <row r="1177" spans="1:11" s="4" customFormat="1" ht="15" customHeight="1">
      <c r="A1177" s="20"/>
      <c r="B1177" s="21"/>
      <c r="C1177" s="2" t="s">
        <v>8</v>
      </c>
      <c r="D1177" s="3"/>
      <c r="E1177" s="2" t="s">
        <v>8</v>
      </c>
      <c r="F1177" s="3"/>
      <c r="G1177" s="2" t="s">
        <v>8</v>
      </c>
      <c r="H1177" s="3"/>
      <c r="I1177" s="22"/>
      <c r="J1177" s="27"/>
      <c r="K1177" s="22"/>
    </row>
    <row r="1178" spans="1:11" s="4" customFormat="1" ht="15" customHeight="1">
      <c r="A1178" s="20"/>
      <c r="B1178" s="21"/>
      <c r="C1178" s="5" t="s">
        <v>3</v>
      </c>
      <c r="D1178" s="3">
        <v>0</v>
      </c>
      <c r="E1178" s="5" t="s">
        <v>3</v>
      </c>
      <c r="F1178" s="3">
        <v>0</v>
      </c>
      <c r="G1178" s="5" t="s">
        <v>3</v>
      </c>
      <c r="H1178" s="3">
        <v>0</v>
      </c>
      <c r="I1178" s="22"/>
      <c r="J1178" s="27"/>
      <c r="K1178" s="22"/>
    </row>
    <row r="1179" spans="1:11" s="4" customFormat="1" ht="15" customHeight="1">
      <c r="A1179" s="20"/>
      <c r="B1179" s="21"/>
      <c r="C1179" s="5" t="s">
        <v>4</v>
      </c>
      <c r="D1179" s="3">
        <v>0</v>
      </c>
      <c r="E1179" s="5" t="s">
        <v>4</v>
      </c>
      <c r="F1179" s="3">
        <v>0</v>
      </c>
      <c r="G1179" s="5" t="s">
        <v>4</v>
      </c>
      <c r="H1179" s="3">
        <v>0</v>
      </c>
      <c r="I1179" s="22"/>
      <c r="J1179" s="27"/>
      <c r="K1179" s="22"/>
    </row>
    <row r="1180" spans="1:11" s="4" customFormat="1" ht="15" customHeight="1">
      <c r="A1180" s="20"/>
      <c r="B1180" s="21"/>
      <c r="C1180" s="5" t="s">
        <v>5</v>
      </c>
      <c r="D1180" s="3">
        <f>105000/1000</f>
        <v>105</v>
      </c>
      <c r="E1180" s="5" t="s">
        <v>5</v>
      </c>
      <c r="F1180" s="3">
        <v>0</v>
      </c>
      <c r="G1180" s="5" t="s">
        <v>5</v>
      </c>
      <c r="H1180" s="3">
        <v>0</v>
      </c>
      <c r="I1180" s="22"/>
      <c r="J1180" s="27"/>
      <c r="K1180" s="22"/>
    </row>
    <row r="1181" spans="1:11" s="4" customFormat="1" ht="15" customHeight="1">
      <c r="A1181" s="20"/>
      <c r="B1181" s="21"/>
      <c r="C1181" s="5" t="s">
        <v>6</v>
      </c>
      <c r="D1181" s="3">
        <v>0</v>
      </c>
      <c r="E1181" s="5" t="s">
        <v>6</v>
      </c>
      <c r="F1181" s="3">
        <v>0</v>
      </c>
      <c r="G1181" s="5" t="s">
        <v>6</v>
      </c>
      <c r="H1181" s="3">
        <v>0</v>
      </c>
      <c r="I1181" s="22"/>
      <c r="J1181" s="27"/>
      <c r="K1181" s="22"/>
    </row>
    <row r="1182" spans="1:11" s="4" customFormat="1" ht="15" customHeight="1">
      <c r="A1182" s="20" t="s">
        <v>177</v>
      </c>
      <c r="B1182" s="21" t="s">
        <v>510</v>
      </c>
      <c r="C1182" s="2" t="s">
        <v>15</v>
      </c>
      <c r="D1182" s="3">
        <f>D1184+D1185+D1186+D1187</f>
        <v>595.65</v>
      </c>
      <c r="E1182" s="2" t="s">
        <v>15</v>
      </c>
      <c r="F1182" s="3">
        <f>F1184+F1185+F1186+F1187</f>
        <v>0</v>
      </c>
      <c r="G1182" s="2" t="s">
        <v>15</v>
      </c>
      <c r="H1182" s="3">
        <f>H1184+H1185+H1186+H1187</f>
        <v>0</v>
      </c>
      <c r="I1182" s="22" t="s">
        <v>356</v>
      </c>
      <c r="J1182" s="27"/>
      <c r="K1182" s="22" t="s">
        <v>75</v>
      </c>
    </row>
    <row r="1183" spans="1:11" s="4" customFormat="1" ht="15" customHeight="1">
      <c r="A1183" s="20"/>
      <c r="B1183" s="21"/>
      <c r="C1183" s="2" t="s">
        <v>8</v>
      </c>
      <c r="D1183" s="3"/>
      <c r="E1183" s="2" t="s">
        <v>8</v>
      </c>
      <c r="F1183" s="3"/>
      <c r="G1183" s="2" t="s">
        <v>8</v>
      </c>
      <c r="H1183" s="3"/>
      <c r="I1183" s="22"/>
      <c r="J1183" s="27"/>
      <c r="K1183" s="22"/>
    </row>
    <row r="1184" spans="1:11" s="4" customFormat="1" ht="15" customHeight="1">
      <c r="A1184" s="20"/>
      <c r="B1184" s="21"/>
      <c r="C1184" s="5" t="s">
        <v>3</v>
      </c>
      <c r="D1184" s="3">
        <v>0</v>
      </c>
      <c r="E1184" s="5" t="s">
        <v>3</v>
      </c>
      <c r="F1184" s="3">
        <v>0</v>
      </c>
      <c r="G1184" s="5" t="s">
        <v>3</v>
      </c>
      <c r="H1184" s="3">
        <v>0</v>
      </c>
      <c r="I1184" s="22"/>
      <c r="J1184" s="27"/>
      <c r="K1184" s="22"/>
    </row>
    <row r="1185" spans="1:11" s="4" customFormat="1" ht="15" customHeight="1">
      <c r="A1185" s="20"/>
      <c r="B1185" s="21"/>
      <c r="C1185" s="5" t="s">
        <v>4</v>
      </c>
      <c r="D1185" s="3">
        <v>0</v>
      </c>
      <c r="E1185" s="5" t="s">
        <v>4</v>
      </c>
      <c r="F1185" s="3">
        <v>0</v>
      </c>
      <c r="G1185" s="5" t="s">
        <v>4</v>
      </c>
      <c r="H1185" s="3">
        <v>0</v>
      </c>
      <c r="I1185" s="22"/>
      <c r="J1185" s="27"/>
      <c r="K1185" s="22"/>
    </row>
    <row r="1186" spans="1:11" s="4" customFormat="1" ht="15" customHeight="1">
      <c r="A1186" s="20"/>
      <c r="B1186" s="21"/>
      <c r="C1186" s="5" t="s">
        <v>5</v>
      </c>
      <c r="D1186" s="3">
        <f>595650.55/1000</f>
        <v>595.65</v>
      </c>
      <c r="E1186" s="5" t="s">
        <v>5</v>
      </c>
      <c r="F1186" s="3">
        <v>0</v>
      </c>
      <c r="G1186" s="5" t="s">
        <v>5</v>
      </c>
      <c r="H1186" s="3">
        <v>0</v>
      </c>
      <c r="I1186" s="22"/>
      <c r="J1186" s="27"/>
      <c r="K1186" s="22"/>
    </row>
    <row r="1187" spans="1:11" s="4" customFormat="1" ht="15" customHeight="1">
      <c r="A1187" s="20"/>
      <c r="B1187" s="21"/>
      <c r="C1187" s="5" t="s">
        <v>6</v>
      </c>
      <c r="D1187" s="3">
        <v>0</v>
      </c>
      <c r="E1187" s="5" t="s">
        <v>6</v>
      </c>
      <c r="F1187" s="3">
        <v>0</v>
      </c>
      <c r="G1187" s="5" t="s">
        <v>6</v>
      </c>
      <c r="H1187" s="3">
        <v>0</v>
      </c>
      <c r="I1187" s="22"/>
      <c r="J1187" s="27"/>
      <c r="K1187" s="22"/>
    </row>
    <row r="1188" spans="1:11" s="4" customFormat="1" ht="15" customHeight="1">
      <c r="A1188" s="20" t="s">
        <v>178</v>
      </c>
      <c r="B1188" s="21" t="s">
        <v>428</v>
      </c>
      <c r="C1188" s="2" t="s">
        <v>15</v>
      </c>
      <c r="D1188" s="3">
        <f>D1190+D1191+D1192+D1193</f>
        <v>190.2</v>
      </c>
      <c r="E1188" s="2" t="s">
        <v>15</v>
      </c>
      <c r="F1188" s="3">
        <f>F1190+F1191+F1192+F1193</f>
        <v>0</v>
      </c>
      <c r="G1188" s="2" t="s">
        <v>15</v>
      </c>
      <c r="H1188" s="3">
        <f>H1190+H1191+H1192+H1193</f>
        <v>0</v>
      </c>
      <c r="I1188" s="22" t="s">
        <v>356</v>
      </c>
      <c r="J1188" s="27"/>
      <c r="K1188" s="22" t="s">
        <v>75</v>
      </c>
    </row>
    <row r="1189" spans="1:11" s="4" customFormat="1" ht="15" customHeight="1">
      <c r="A1189" s="20"/>
      <c r="B1189" s="21"/>
      <c r="C1189" s="2" t="s">
        <v>8</v>
      </c>
      <c r="D1189" s="3"/>
      <c r="E1189" s="2" t="s">
        <v>8</v>
      </c>
      <c r="F1189" s="3"/>
      <c r="G1189" s="2" t="s">
        <v>8</v>
      </c>
      <c r="H1189" s="3"/>
      <c r="I1189" s="22"/>
      <c r="J1189" s="27"/>
      <c r="K1189" s="22"/>
    </row>
    <row r="1190" spans="1:11" s="4" customFormat="1" ht="15" customHeight="1">
      <c r="A1190" s="20"/>
      <c r="B1190" s="21"/>
      <c r="C1190" s="5" t="s">
        <v>3</v>
      </c>
      <c r="D1190" s="3">
        <v>0</v>
      </c>
      <c r="E1190" s="5" t="s">
        <v>3</v>
      </c>
      <c r="F1190" s="3">
        <v>0</v>
      </c>
      <c r="G1190" s="5" t="s">
        <v>3</v>
      </c>
      <c r="H1190" s="3">
        <v>0</v>
      </c>
      <c r="I1190" s="22"/>
      <c r="J1190" s="27"/>
      <c r="K1190" s="22"/>
    </row>
    <row r="1191" spans="1:11" s="4" customFormat="1" ht="15" customHeight="1">
      <c r="A1191" s="20"/>
      <c r="B1191" s="21"/>
      <c r="C1191" s="5" t="s">
        <v>4</v>
      </c>
      <c r="D1191" s="3">
        <v>0</v>
      </c>
      <c r="E1191" s="5" t="s">
        <v>4</v>
      </c>
      <c r="F1191" s="3">
        <v>0</v>
      </c>
      <c r="G1191" s="5" t="s">
        <v>4</v>
      </c>
      <c r="H1191" s="3">
        <v>0</v>
      </c>
      <c r="I1191" s="22"/>
      <c r="J1191" s="27"/>
      <c r="K1191" s="22"/>
    </row>
    <row r="1192" spans="1:11" s="4" customFormat="1" ht="15" customHeight="1">
      <c r="A1192" s="20"/>
      <c r="B1192" s="21"/>
      <c r="C1192" s="5" t="s">
        <v>5</v>
      </c>
      <c r="D1192" s="3">
        <f>190200/1000</f>
        <v>190.2</v>
      </c>
      <c r="E1192" s="5" t="s">
        <v>5</v>
      </c>
      <c r="F1192" s="3">
        <v>0</v>
      </c>
      <c r="G1192" s="5" t="s">
        <v>5</v>
      </c>
      <c r="H1192" s="3">
        <v>0</v>
      </c>
      <c r="I1192" s="22"/>
      <c r="J1192" s="27"/>
      <c r="K1192" s="22"/>
    </row>
    <row r="1193" spans="1:11" s="4" customFormat="1" ht="15" customHeight="1">
      <c r="A1193" s="20"/>
      <c r="B1193" s="21"/>
      <c r="C1193" s="5" t="s">
        <v>6</v>
      </c>
      <c r="D1193" s="3">
        <v>0</v>
      </c>
      <c r="E1193" s="5" t="s">
        <v>6</v>
      </c>
      <c r="F1193" s="3">
        <v>0</v>
      </c>
      <c r="G1193" s="5" t="s">
        <v>6</v>
      </c>
      <c r="H1193" s="3">
        <v>0</v>
      </c>
      <c r="I1193" s="22"/>
      <c r="J1193" s="27"/>
      <c r="K1193" s="22"/>
    </row>
    <row r="1194" spans="1:11" s="4" customFormat="1" ht="15" customHeight="1">
      <c r="A1194" s="20" t="s">
        <v>179</v>
      </c>
      <c r="B1194" s="21" t="s">
        <v>429</v>
      </c>
      <c r="C1194" s="2" t="s">
        <v>15</v>
      </c>
      <c r="D1194" s="3">
        <f>D1196+D1197+D1198+D1199</f>
        <v>23.9</v>
      </c>
      <c r="E1194" s="2" t="s">
        <v>15</v>
      </c>
      <c r="F1194" s="3">
        <f>F1196+F1197+F1198+F1199</f>
        <v>0</v>
      </c>
      <c r="G1194" s="2" t="s">
        <v>15</v>
      </c>
      <c r="H1194" s="3">
        <f>H1196+H1197+H1198+H1199</f>
        <v>0</v>
      </c>
      <c r="I1194" s="22" t="s">
        <v>356</v>
      </c>
      <c r="J1194" s="27"/>
      <c r="K1194" s="22" t="s">
        <v>75</v>
      </c>
    </row>
    <row r="1195" spans="1:11" s="4" customFormat="1">
      <c r="A1195" s="20"/>
      <c r="B1195" s="21"/>
      <c r="C1195" s="2" t="s">
        <v>8</v>
      </c>
      <c r="D1195" s="3"/>
      <c r="E1195" s="2" t="s">
        <v>8</v>
      </c>
      <c r="F1195" s="3"/>
      <c r="G1195" s="2" t="s">
        <v>8</v>
      </c>
      <c r="H1195" s="3"/>
      <c r="I1195" s="22"/>
      <c r="J1195" s="27"/>
      <c r="K1195" s="22"/>
    </row>
    <row r="1196" spans="1:11" s="4" customFormat="1" ht="15" customHeight="1">
      <c r="A1196" s="20"/>
      <c r="B1196" s="21"/>
      <c r="C1196" s="5" t="s">
        <v>3</v>
      </c>
      <c r="D1196" s="3">
        <v>0</v>
      </c>
      <c r="E1196" s="5" t="s">
        <v>3</v>
      </c>
      <c r="F1196" s="3">
        <v>0</v>
      </c>
      <c r="G1196" s="5" t="s">
        <v>3</v>
      </c>
      <c r="H1196" s="3">
        <v>0</v>
      </c>
      <c r="I1196" s="22"/>
      <c r="J1196" s="27"/>
      <c r="K1196" s="22"/>
    </row>
    <row r="1197" spans="1:11" s="4" customFormat="1">
      <c r="A1197" s="20"/>
      <c r="B1197" s="21"/>
      <c r="C1197" s="5" t="s">
        <v>4</v>
      </c>
      <c r="D1197" s="3">
        <v>0</v>
      </c>
      <c r="E1197" s="5" t="s">
        <v>4</v>
      </c>
      <c r="F1197" s="3">
        <v>0</v>
      </c>
      <c r="G1197" s="5" t="s">
        <v>4</v>
      </c>
      <c r="H1197" s="3">
        <v>0</v>
      </c>
      <c r="I1197" s="22"/>
      <c r="J1197" s="27"/>
      <c r="K1197" s="22"/>
    </row>
    <row r="1198" spans="1:11" s="4" customFormat="1">
      <c r="A1198" s="20"/>
      <c r="B1198" s="21"/>
      <c r="C1198" s="5" t="s">
        <v>5</v>
      </c>
      <c r="D1198" s="3">
        <f>23900/1000</f>
        <v>23.9</v>
      </c>
      <c r="E1198" s="5" t="s">
        <v>5</v>
      </c>
      <c r="F1198" s="3">
        <v>0</v>
      </c>
      <c r="G1198" s="5" t="s">
        <v>5</v>
      </c>
      <c r="H1198" s="3">
        <v>0</v>
      </c>
      <c r="I1198" s="22"/>
      <c r="J1198" s="27"/>
      <c r="K1198" s="22"/>
    </row>
    <row r="1199" spans="1:11" s="4" customFormat="1" ht="15" customHeight="1">
      <c r="A1199" s="20"/>
      <c r="B1199" s="21"/>
      <c r="C1199" s="5" t="s">
        <v>6</v>
      </c>
      <c r="D1199" s="3">
        <v>0</v>
      </c>
      <c r="E1199" s="5" t="s">
        <v>6</v>
      </c>
      <c r="F1199" s="3">
        <v>0</v>
      </c>
      <c r="G1199" s="5" t="s">
        <v>6</v>
      </c>
      <c r="H1199" s="3">
        <v>0</v>
      </c>
      <c r="I1199" s="22"/>
      <c r="J1199" s="27"/>
      <c r="K1199" s="22"/>
    </row>
    <row r="1200" spans="1:11" s="4" customFormat="1" ht="15" customHeight="1">
      <c r="A1200" s="20" t="s">
        <v>180</v>
      </c>
      <c r="B1200" s="21" t="s">
        <v>512</v>
      </c>
      <c r="C1200" s="2" t="s">
        <v>15</v>
      </c>
      <c r="D1200" s="3">
        <f>D1202+D1203+D1204+D1205</f>
        <v>49.9</v>
      </c>
      <c r="E1200" s="2" t="s">
        <v>15</v>
      </c>
      <c r="F1200" s="3">
        <f>F1202+F1203+F1204+F1205</f>
        <v>0</v>
      </c>
      <c r="G1200" s="2" t="s">
        <v>15</v>
      </c>
      <c r="H1200" s="3">
        <f>H1202+H1203+H1204+H1205</f>
        <v>0</v>
      </c>
      <c r="I1200" s="22" t="s">
        <v>356</v>
      </c>
      <c r="J1200" s="27"/>
      <c r="K1200" s="22" t="s">
        <v>75</v>
      </c>
    </row>
    <row r="1201" spans="1:11" s="4" customFormat="1" ht="15" customHeight="1">
      <c r="A1201" s="20"/>
      <c r="B1201" s="21"/>
      <c r="C1201" s="2" t="s">
        <v>8</v>
      </c>
      <c r="D1201" s="3"/>
      <c r="E1201" s="2" t="s">
        <v>8</v>
      </c>
      <c r="F1201" s="3"/>
      <c r="G1201" s="2" t="s">
        <v>8</v>
      </c>
      <c r="H1201" s="3"/>
      <c r="I1201" s="22"/>
      <c r="J1201" s="27"/>
      <c r="K1201" s="22"/>
    </row>
    <row r="1202" spans="1:11" s="4" customFormat="1" ht="15" customHeight="1">
      <c r="A1202" s="20"/>
      <c r="B1202" s="21"/>
      <c r="C1202" s="5" t="s">
        <v>3</v>
      </c>
      <c r="D1202" s="3">
        <v>0</v>
      </c>
      <c r="E1202" s="5" t="s">
        <v>3</v>
      </c>
      <c r="F1202" s="3">
        <v>0</v>
      </c>
      <c r="G1202" s="5" t="s">
        <v>3</v>
      </c>
      <c r="H1202" s="3">
        <v>0</v>
      </c>
      <c r="I1202" s="22"/>
      <c r="J1202" s="27"/>
      <c r="K1202" s="22"/>
    </row>
    <row r="1203" spans="1:11" s="4" customFormat="1" ht="15" customHeight="1">
      <c r="A1203" s="20"/>
      <c r="B1203" s="21"/>
      <c r="C1203" s="5" t="s">
        <v>4</v>
      </c>
      <c r="D1203" s="3">
        <v>0</v>
      </c>
      <c r="E1203" s="5" t="s">
        <v>4</v>
      </c>
      <c r="F1203" s="3">
        <v>0</v>
      </c>
      <c r="G1203" s="5" t="s">
        <v>4</v>
      </c>
      <c r="H1203" s="3">
        <v>0</v>
      </c>
      <c r="I1203" s="22"/>
      <c r="J1203" s="27"/>
      <c r="K1203" s="22"/>
    </row>
    <row r="1204" spans="1:11" s="4" customFormat="1" ht="15" customHeight="1">
      <c r="A1204" s="20"/>
      <c r="B1204" s="21"/>
      <c r="C1204" s="5" t="s">
        <v>5</v>
      </c>
      <c r="D1204" s="3">
        <f>49900/1000</f>
        <v>49.9</v>
      </c>
      <c r="E1204" s="5" t="s">
        <v>5</v>
      </c>
      <c r="F1204" s="3">
        <v>0</v>
      </c>
      <c r="G1204" s="5" t="s">
        <v>5</v>
      </c>
      <c r="H1204" s="3">
        <v>0</v>
      </c>
      <c r="I1204" s="22"/>
      <c r="J1204" s="27"/>
      <c r="K1204" s="22"/>
    </row>
    <row r="1205" spans="1:11" s="4" customFormat="1" ht="15" customHeight="1">
      <c r="A1205" s="20"/>
      <c r="B1205" s="21"/>
      <c r="C1205" s="5" t="s">
        <v>6</v>
      </c>
      <c r="D1205" s="3">
        <v>0</v>
      </c>
      <c r="E1205" s="5" t="s">
        <v>6</v>
      </c>
      <c r="F1205" s="3">
        <v>0</v>
      </c>
      <c r="G1205" s="5" t="s">
        <v>6</v>
      </c>
      <c r="H1205" s="3">
        <v>0</v>
      </c>
      <c r="I1205" s="22"/>
      <c r="J1205" s="27"/>
      <c r="K1205" s="22"/>
    </row>
    <row r="1206" spans="1:11" s="4" customFormat="1" ht="15" customHeight="1">
      <c r="A1206" s="20" t="s">
        <v>181</v>
      </c>
      <c r="B1206" s="21" t="s">
        <v>430</v>
      </c>
      <c r="C1206" s="2" t="s">
        <v>15</v>
      </c>
      <c r="D1206" s="3">
        <f>D1208+D1209+D1210+D1211</f>
        <v>124.2</v>
      </c>
      <c r="E1206" s="2" t="s">
        <v>15</v>
      </c>
      <c r="F1206" s="3">
        <f>F1208+F1209+F1210+F1211</f>
        <v>0</v>
      </c>
      <c r="G1206" s="2" t="s">
        <v>15</v>
      </c>
      <c r="H1206" s="3">
        <f>H1208+H1209+H1210+H1211</f>
        <v>0</v>
      </c>
      <c r="I1206" s="22" t="s">
        <v>356</v>
      </c>
      <c r="J1206" s="27"/>
      <c r="K1206" s="22" t="s">
        <v>75</v>
      </c>
    </row>
    <row r="1207" spans="1:11" s="4" customFormat="1" ht="15" customHeight="1">
      <c r="A1207" s="20"/>
      <c r="B1207" s="21"/>
      <c r="C1207" s="2" t="s">
        <v>8</v>
      </c>
      <c r="D1207" s="3"/>
      <c r="E1207" s="2" t="s">
        <v>8</v>
      </c>
      <c r="F1207" s="3"/>
      <c r="G1207" s="2" t="s">
        <v>8</v>
      </c>
      <c r="H1207" s="3"/>
      <c r="I1207" s="22"/>
      <c r="J1207" s="27"/>
      <c r="K1207" s="22"/>
    </row>
    <row r="1208" spans="1:11" s="4" customFormat="1" ht="15" customHeight="1">
      <c r="A1208" s="20"/>
      <c r="B1208" s="21"/>
      <c r="C1208" s="5" t="s">
        <v>3</v>
      </c>
      <c r="D1208" s="3">
        <v>0</v>
      </c>
      <c r="E1208" s="5" t="s">
        <v>3</v>
      </c>
      <c r="F1208" s="3">
        <v>0</v>
      </c>
      <c r="G1208" s="5" t="s">
        <v>3</v>
      </c>
      <c r="H1208" s="3">
        <v>0</v>
      </c>
      <c r="I1208" s="22"/>
      <c r="J1208" s="27"/>
      <c r="K1208" s="22"/>
    </row>
    <row r="1209" spans="1:11" s="4" customFormat="1" ht="15" customHeight="1">
      <c r="A1209" s="20"/>
      <c r="B1209" s="21"/>
      <c r="C1209" s="5" t="s">
        <v>4</v>
      </c>
      <c r="D1209" s="3">
        <v>0</v>
      </c>
      <c r="E1209" s="5" t="s">
        <v>4</v>
      </c>
      <c r="F1209" s="3">
        <v>0</v>
      </c>
      <c r="G1209" s="5" t="s">
        <v>4</v>
      </c>
      <c r="H1209" s="3">
        <v>0</v>
      </c>
      <c r="I1209" s="22"/>
      <c r="J1209" s="27"/>
      <c r="K1209" s="22"/>
    </row>
    <row r="1210" spans="1:11" s="4" customFormat="1" ht="15" customHeight="1">
      <c r="A1210" s="20"/>
      <c r="B1210" s="21"/>
      <c r="C1210" s="5" t="s">
        <v>5</v>
      </c>
      <c r="D1210" s="3">
        <f>124200/1000</f>
        <v>124.2</v>
      </c>
      <c r="E1210" s="5" t="s">
        <v>5</v>
      </c>
      <c r="F1210" s="3">
        <v>0</v>
      </c>
      <c r="G1210" s="5" t="s">
        <v>5</v>
      </c>
      <c r="H1210" s="3">
        <v>0</v>
      </c>
      <c r="I1210" s="22"/>
      <c r="J1210" s="27"/>
      <c r="K1210" s="22"/>
    </row>
    <row r="1211" spans="1:11" s="4" customFormat="1" ht="15" customHeight="1">
      <c r="A1211" s="20"/>
      <c r="B1211" s="21"/>
      <c r="C1211" s="5" t="s">
        <v>6</v>
      </c>
      <c r="D1211" s="3">
        <v>0</v>
      </c>
      <c r="E1211" s="5" t="s">
        <v>6</v>
      </c>
      <c r="F1211" s="3">
        <v>0</v>
      </c>
      <c r="G1211" s="5" t="s">
        <v>6</v>
      </c>
      <c r="H1211" s="3">
        <v>0</v>
      </c>
      <c r="I1211" s="22"/>
      <c r="J1211" s="27"/>
      <c r="K1211" s="22"/>
    </row>
    <row r="1212" spans="1:11" s="4" customFormat="1" ht="15" customHeight="1">
      <c r="A1212" s="20" t="s">
        <v>245</v>
      </c>
      <c r="B1212" s="21" t="s">
        <v>431</v>
      </c>
      <c r="C1212" s="2" t="s">
        <v>15</v>
      </c>
      <c r="D1212" s="3">
        <f>D1214+D1215+D1216+D1217</f>
        <v>62.1</v>
      </c>
      <c r="E1212" s="2" t="s">
        <v>15</v>
      </c>
      <c r="F1212" s="3">
        <f>F1214+F1215+F1216+F1217</f>
        <v>0</v>
      </c>
      <c r="G1212" s="2" t="s">
        <v>15</v>
      </c>
      <c r="H1212" s="3">
        <f>H1214+H1215+H1216+H1217</f>
        <v>0</v>
      </c>
      <c r="I1212" s="22" t="s">
        <v>356</v>
      </c>
      <c r="J1212" s="27"/>
      <c r="K1212" s="22" t="s">
        <v>75</v>
      </c>
    </row>
    <row r="1213" spans="1:11" s="4" customFormat="1" ht="15" customHeight="1">
      <c r="A1213" s="20"/>
      <c r="B1213" s="21"/>
      <c r="C1213" s="2" t="s">
        <v>8</v>
      </c>
      <c r="D1213" s="3"/>
      <c r="E1213" s="2" t="s">
        <v>8</v>
      </c>
      <c r="F1213" s="3"/>
      <c r="G1213" s="2" t="s">
        <v>8</v>
      </c>
      <c r="H1213" s="3"/>
      <c r="I1213" s="22"/>
      <c r="J1213" s="27"/>
      <c r="K1213" s="22"/>
    </row>
    <row r="1214" spans="1:11" s="4" customFormat="1" ht="15" customHeight="1">
      <c r="A1214" s="20"/>
      <c r="B1214" s="21"/>
      <c r="C1214" s="5" t="s">
        <v>3</v>
      </c>
      <c r="D1214" s="3">
        <v>0</v>
      </c>
      <c r="E1214" s="5" t="s">
        <v>3</v>
      </c>
      <c r="F1214" s="3">
        <v>0</v>
      </c>
      <c r="G1214" s="5" t="s">
        <v>3</v>
      </c>
      <c r="H1214" s="3">
        <v>0</v>
      </c>
      <c r="I1214" s="22"/>
      <c r="J1214" s="27"/>
      <c r="K1214" s="22"/>
    </row>
    <row r="1215" spans="1:11" s="4" customFormat="1" ht="15" customHeight="1">
      <c r="A1215" s="20"/>
      <c r="B1215" s="21"/>
      <c r="C1215" s="5" t="s">
        <v>4</v>
      </c>
      <c r="D1215" s="3">
        <v>0</v>
      </c>
      <c r="E1215" s="5" t="s">
        <v>4</v>
      </c>
      <c r="F1215" s="3">
        <v>0</v>
      </c>
      <c r="G1215" s="5" t="s">
        <v>4</v>
      </c>
      <c r="H1215" s="3">
        <v>0</v>
      </c>
      <c r="I1215" s="22"/>
      <c r="J1215" s="27"/>
      <c r="K1215" s="22"/>
    </row>
    <row r="1216" spans="1:11" s="4" customFormat="1" ht="15" customHeight="1">
      <c r="A1216" s="20"/>
      <c r="B1216" s="21"/>
      <c r="C1216" s="5" t="s">
        <v>5</v>
      </c>
      <c r="D1216" s="3">
        <f>62100/1000</f>
        <v>62.1</v>
      </c>
      <c r="E1216" s="5" t="s">
        <v>5</v>
      </c>
      <c r="F1216" s="3">
        <v>0</v>
      </c>
      <c r="G1216" s="5" t="s">
        <v>5</v>
      </c>
      <c r="H1216" s="3">
        <v>0</v>
      </c>
      <c r="I1216" s="22"/>
      <c r="J1216" s="27"/>
      <c r="K1216" s="22"/>
    </row>
    <row r="1217" spans="1:11" s="4" customFormat="1" ht="15" customHeight="1">
      <c r="A1217" s="20"/>
      <c r="B1217" s="21"/>
      <c r="C1217" s="5" t="s">
        <v>6</v>
      </c>
      <c r="D1217" s="3">
        <v>0</v>
      </c>
      <c r="E1217" s="5" t="s">
        <v>6</v>
      </c>
      <c r="F1217" s="3">
        <v>0</v>
      </c>
      <c r="G1217" s="5" t="s">
        <v>6</v>
      </c>
      <c r="H1217" s="3">
        <v>0</v>
      </c>
      <c r="I1217" s="22"/>
      <c r="J1217" s="27"/>
      <c r="K1217" s="22"/>
    </row>
    <row r="1218" spans="1:11" s="4" customFormat="1" ht="15" customHeight="1">
      <c r="A1218" s="20" t="s">
        <v>246</v>
      </c>
      <c r="B1218" s="21" t="s">
        <v>432</v>
      </c>
      <c r="C1218" s="2" t="s">
        <v>15</v>
      </c>
      <c r="D1218" s="3">
        <f>D1220+D1221+D1222+D1223</f>
        <v>78</v>
      </c>
      <c r="E1218" s="2" t="s">
        <v>15</v>
      </c>
      <c r="F1218" s="3">
        <f>F1220+F1221+F1222+F1223</f>
        <v>0</v>
      </c>
      <c r="G1218" s="2" t="s">
        <v>15</v>
      </c>
      <c r="H1218" s="3">
        <f>H1220+H1221+H1222+H1223</f>
        <v>0</v>
      </c>
      <c r="I1218" s="22" t="s">
        <v>356</v>
      </c>
      <c r="J1218" s="27"/>
      <c r="K1218" s="22" t="s">
        <v>75</v>
      </c>
    </row>
    <row r="1219" spans="1:11" s="4" customFormat="1" ht="15" customHeight="1">
      <c r="A1219" s="20"/>
      <c r="B1219" s="21"/>
      <c r="C1219" s="2" t="s">
        <v>8</v>
      </c>
      <c r="D1219" s="3"/>
      <c r="E1219" s="2" t="s">
        <v>8</v>
      </c>
      <c r="F1219" s="3"/>
      <c r="G1219" s="2" t="s">
        <v>8</v>
      </c>
      <c r="H1219" s="3"/>
      <c r="I1219" s="22"/>
      <c r="J1219" s="27"/>
      <c r="K1219" s="22"/>
    </row>
    <row r="1220" spans="1:11" s="4" customFormat="1" ht="15" customHeight="1">
      <c r="A1220" s="20"/>
      <c r="B1220" s="21"/>
      <c r="C1220" s="5" t="s">
        <v>3</v>
      </c>
      <c r="D1220" s="3">
        <v>0</v>
      </c>
      <c r="E1220" s="5" t="s">
        <v>3</v>
      </c>
      <c r="F1220" s="3">
        <v>0</v>
      </c>
      <c r="G1220" s="5" t="s">
        <v>3</v>
      </c>
      <c r="H1220" s="3">
        <v>0</v>
      </c>
      <c r="I1220" s="22"/>
      <c r="J1220" s="27"/>
      <c r="K1220" s="22"/>
    </row>
    <row r="1221" spans="1:11" s="4" customFormat="1" ht="15" customHeight="1">
      <c r="A1221" s="20"/>
      <c r="B1221" s="21"/>
      <c r="C1221" s="5" t="s">
        <v>4</v>
      </c>
      <c r="D1221" s="3">
        <v>0</v>
      </c>
      <c r="E1221" s="5" t="s">
        <v>4</v>
      </c>
      <c r="F1221" s="3">
        <v>0</v>
      </c>
      <c r="G1221" s="5" t="s">
        <v>4</v>
      </c>
      <c r="H1221" s="3">
        <v>0</v>
      </c>
      <c r="I1221" s="22"/>
      <c r="J1221" s="27"/>
      <c r="K1221" s="22"/>
    </row>
    <row r="1222" spans="1:11" s="4" customFormat="1" ht="15" customHeight="1">
      <c r="A1222" s="20"/>
      <c r="B1222" s="21"/>
      <c r="C1222" s="5" t="s">
        <v>5</v>
      </c>
      <c r="D1222" s="3">
        <f>78000/1000</f>
        <v>78</v>
      </c>
      <c r="E1222" s="5" t="s">
        <v>5</v>
      </c>
      <c r="F1222" s="3">
        <v>0</v>
      </c>
      <c r="G1222" s="5" t="s">
        <v>5</v>
      </c>
      <c r="H1222" s="3">
        <v>0</v>
      </c>
      <c r="I1222" s="22"/>
      <c r="J1222" s="27"/>
      <c r="K1222" s="22"/>
    </row>
    <row r="1223" spans="1:11" s="4" customFormat="1" ht="15" customHeight="1">
      <c r="A1223" s="20"/>
      <c r="B1223" s="21"/>
      <c r="C1223" s="5" t="s">
        <v>6</v>
      </c>
      <c r="D1223" s="3">
        <v>0</v>
      </c>
      <c r="E1223" s="5" t="s">
        <v>6</v>
      </c>
      <c r="F1223" s="3">
        <v>0</v>
      </c>
      <c r="G1223" s="5" t="s">
        <v>6</v>
      </c>
      <c r="H1223" s="3">
        <v>0</v>
      </c>
      <c r="I1223" s="22"/>
      <c r="J1223" s="27"/>
      <c r="K1223" s="22"/>
    </row>
    <row r="1224" spans="1:11" s="4" customFormat="1" ht="15" customHeight="1">
      <c r="A1224" s="20" t="s">
        <v>247</v>
      </c>
      <c r="B1224" s="21" t="s">
        <v>513</v>
      </c>
      <c r="C1224" s="2" t="s">
        <v>15</v>
      </c>
      <c r="D1224" s="3">
        <f>D1226+D1227+D1228+D1229</f>
        <v>97.7</v>
      </c>
      <c r="E1224" s="2" t="s">
        <v>15</v>
      </c>
      <c r="F1224" s="3">
        <f>F1226+F1227+F1228+F1229</f>
        <v>0</v>
      </c>
      <c r="G1224" s="2" t="s">
        <v>15</v>
      </c>
      <c r="H1224" s="3">
        <f>H1226+H1227+H1228+H1229</f>
        <v>0</v>
      </c>
      <c r="I1224" s="22" t="s">
        <v>356</v>
      </c>
      <c r="J1224" s="27"/>
      <c r="K1224" s="22" t="s">
        <v>75</v>
      </c>
    </row>
    <row r="1225" spans="1:11" s="4" customFormat="1" ht="15" customHeight="1">
      <c r="A1225" s="20"/>
      <c r="B1225" s="21"/>
      <c r="C1225" s="2" t="s">
        <v>8</v>
      </c>
      <c r="D1225" s="3"/>
      <c r="E1225" s="2" t="s">
        <v>8</v>
      </c>
      <c r="F1225" s="3"/>
      <c r="G1225" s="2" t="s">
        <v>8</v>
      </c>
      <c r="H1225" s="3"/>
      <c r="I1225" s="22"/>
      <c r="J1225" s="27"/>
      <c r="K1225" s="22"/>
    </row>
    <row r="1226" spans="1:11" s="4" customFormat="1" ht="15" customHeight="1">
      <c r="A1226" s="20"/>
      <c r="B1226" s="21"/>
      <c r="C1226" s="5" t="s">
        <v>3</v>
      </c>
      <c r="D1226" s="3">
        <v>0</v>
      </c>
      <c r="E1226" s="5" t="s">
        <v>3</v>
      </c>
      <c r="F1226" s="3">
        <v>0</v>
      </c>
      <c r="G1226" s="5" t="s">
        <v>3</v>
      </c>
      <c r="H1226" s="3">
        <v>0</v>
      </c>
      <c r="I1226" s="22"/>
      <c r="J1226" s="27"/>
      <c r="K1226" s="22"/>
    </row>
    <row r="1227" spans="1:11" s="4" customFormat="1" ht="15" customHeight="1">
      <c r="A1227" s="20"/>
      <c r="B1227" s="21"/>
      <c r="C1227" s="5" t="s">
        <v>4</v>
      </c>
      <c r="D1227" s="3">
        <v>0</v>
      </c>
      <c r="E1227" s="5" t="s">
        <v>4</v>
      </c>
      <c r="F1227" s="3">
        <v>0</v>
      </c>
      <c r="G1227" s="5" t="s">
        <v>4</v>
      </c>
      <c r="H1227" s="3">
        <v>0</v>
      </c>
      <c r="I1227" s="22"/>
      <c r="J1227" s="27"/>
      <c r="K1227" s="22"/>
    </row>
    <row r="1228" spans="1:11" s="4" customFormat="1" ht="15" customHeight="1">
      <c r="A1228" s="20"/>
      <c r="B1228" s="21"/>
      <c r="C1228" s="5" t="s">
        <v>5</v>
      </c>
      <c r="D1228" s="3">
        <f>97700/1000</f>
        <v>97.7</v>
      </c>
      <c r="E1228" s="5" t="s">
        <v>5</v>
      </c>
      <c r="F1228" s="3">
        <v>0</v>
      </c>
      <c r="G1228" s="5" t="s">
        <v>5</v>
      </c>
      <c r="H1228" s="3">
        <v>0</v>
      </c>
      <c r="I1228" s="22"/>
      <c r="J1228" s="27"/>
      <c r="K1228" s="22"/>
    </row>
    <row r="1229" spans="1:11" s="4" customFormat="1" ht="15" customHeight="1">
      <c r="A1229" s="20"/>
      <c r="B1229" s="21"/>
      <c r="C1229" s="5" t="s">
        <v>6</v>
      </c>
      <c r="D1229" s="3">
        <v>0</v>
      </c>
      <c r="E1229" s="5" t="s">
        <v>6</v>
      </c>
      <c r="F1229" s="3">
        <v>0</v>
      </c>
      <c r="G1229" s="5" t="s">
        <v>6</v>
      </c>
      <c r="H1229" s="3">
        <v>0</v>
      </c>
      <c r="I1229" s="22"/>
      <c r="J1229" s="27"/>
      <c r="K1229" s="22"/>
    </row>
    <row r="1230" spans="1:11" s="4" customFormat="1" ht="15" customHeight="1">
      <c r="A1230" s="20" t="s">
        <v>248</v>
      </c>
      <c r="B1230" s="21" t="s">
        <v>517</v>
      </c>
      <c r="C1230" s="2" t="s">
        <v>15</v>
      </c>
      <c r="D1230" s="3">
        <f>D1232+D1233+D1234+D1235</f>
        <v>222.3</v>
      </c>
      <c r="E1230" s="2" t="s">
        <v>15</v>
      </c>
      <c r="F1230" s="3">
        <f>F1232+F1233+F1234+F1235</f>
        <v>0</v>
      </c>
      <c r="G1230" s="2" t="s">
        <v>15</v>
      </c>
      <c r="H1230" s="3">
        <f>H1232+H1233+H1234+H1235</f>
        <v>0</v>
      </c>
      <c r="I1230" s="22" t="s">
        <v>356</v>
      </c>
      <c r="J1230" s="27"/>
      <c r="K1230" s="22" t="s">
        <v>75</v>
      </c>
    </row>
    <row r="1231" spans="1:11" s="4" customFormat="1" ht="15" customHeight="1">
      <c r="A1231" s="20"/>
      <c r="B1231" s="21"/>
      <c r="C1231" s="2" t="s">
        <v>8</v>
      </c>
      <c r="D1231" s="3"/>
      <c r="E1231" s="2" t="s">
        <v>8</v>
      </c>
      <c r="F1231" s="3"/>
      <c r="G1231" s="2" t="s">
        <v>8</v>
      </c>
      <c r="H1231" s="3"/>
      <c r="I1231" s="22"/>
      <c r="J1231" s="27"/>
      <c r="K1231" s="22"/>
    </row>
    <row r="1232" spans="1:11" s="4" customFormat="1" ht="15" customHeight="1">
      <c r="A1232" s="20"/>
      <c r="B1232" s="21"/>
      <c r="C1232" s="5" t="s">
        <v>3</v>
      </c>
      <c r="D1232" s="3">
        <v>0</v>
      </c>
      <c r="E1232" s="5" t="s">
        <v>3</v>
      </c>
      <c r="F1232" s="3">
        <v>0</v>
      </c>
      <c r="G1232" s="5" t="s">
        <v>3</v>
      </c>
      <c r="H1232" s="3">
        <v>0</v>
      </c>
      <c r="I1232" s="22"/>
      <c r="J1232" s="27"/>
      <c r="K1232" s="22"/>
    </row>
    <row r="1233" spans="1:11" s="4" customFormat="1" ht="15" customHeight="1">
      <c r="A1233" s="20"/>
      <c r="B1233" s="21"/>
      <c r="C1233" s="5" t="s">
        <v>4</v>
      </c>
      <c r="D1233" s="3">
        <v>0</v>
      </c>
      <c r="E1233" s="5" t="s">
        <v>4</v>
      </c>
      <c r="F1233" s="3">
        <v>0</v>
      </c>
      <c r="G1233" s="5" t="s">
        <v>4</v>
      </c>
      <c r="H1233" s="3">
        <v>0</v>
      </c>
      <c r="I1233" s="22"/>
      <c r="J1233" s="27"/>
      <c r="K1233" s="22"/>
    </row>
    <row r="1234" spans="1:11" s="4" customFormat="1" ht="15" customHeight="1">
      <c r="A1234" s="20"/>
      <c r="B1234" s="21"/>
      <c r="C1234" s="5" t="s">
        <v>5</v>
      </c>
      <c r="D1234" s="3">
        <f>222300/1000</f>
        <v>222.3</v>
      </c>
      <c r="E1234" s="5" t="s">
        <v>5</v>
      </c>
      <c r="F1234" s="3">
        <v>0</v>
      </c>
      <c r="G1234" s="5" t="s">
        <v>5</v>
      </c>
      <c r="H1234" s="3">
        <v>0</v>
      </c>
      <c r="I1234" s="22"/>
      <c r="J1234" s="27"/>
      <c r="K1234" s="22"/>
    </row>
    <row r="1235" spans="1:11" s="4" customFormat="1" ht="15" customHeight="1">
      <c r="A1235" s="20"/>
      <c r="B1235" s="21"/>
      <c r="C1235" s="5" t="s">
        <v>6</v>
      </c>
      <c r="D1235" s="3">
        <v>0</v>
      </c>
      <c r="E1235" s="5" t="s">
        <v>6</v>
      </c>
      <c r="F1235" s="3">
        <v>0</v>
      </c>
      <c r="G1235" s="5" t="s">
        <v>6</v>
      </c>
      <c r="H1235" s="3">
        <v>0</v>
      </c>
      <c r="I1235" s="22"/>
      <c r="J1235" s="27"/>
      <c r="K1235" s="22"/>
    </row>
    <row r="1236" spans="1:11" s="4" customFormat="1" ht="15" customHeight="1">
      <c r="A1236" s="20" t="s">
        <v>249</v>
      </c>
      <c r="B1236" s="21" t="s">
        <v>433</v>
      </c>
      <c r="C1236" s="2" t="s">
        <v>15</v>
      </c>
      <c r="D1236" s="3">
        <f>D1238+D1239+D1240+D1241</f>
        <v>1270.56</v>
      </c>
      <c r="E1236" s="2" t="s">
        <v>15</v>
      </c>
      <c r="F1236" s="3">
        <f>F1238+F1239+F1240+F1241</f>
        <v>0</v>
      </c>
      <c r="G1236" s="2" t="s">
        <v>15</v>
      </c>
      <c r="H1236" s="3">
        <f>H1238+H1239+H1240+H1241</f>
        <v>0</v>
      </c>
      <c r="I1236" s="22" t="s">
        <v>356</v>
      </c>
      <c r="J1236" s="27"/>
      <c r="K1236" s="22" t="s">
        <v>75</v>
      </c>
    </row>
    <row r="1237" spans="1:11" s="4" customFormat="1" ht="15" customHeight="1">
      <c r="A1237" s="20"/>
      <c r="B1237" s="21"/>
      <c r="C1237" s="2" t="s">
        <v>8</v>
      </c>
      <c r="D1237" s="3"/>
      <c r="E1237" s="2" t="s">
        <v>8</v>
      </c>
      <c r="F1237" s="3"/>
      <c r="G1237" s="2" t="s">
        <v>8</v>
      </c>
      <c r="H1237" s="3"/>
      <c r="I1237" s="22"/>
      <c r="J1237" s="27"/>
      <c r="K1237" s="22"/>
    </row>
    <row r="1238" spans="1:11" s="4" customFormat="1" ht="15" customHeight="1">
      <c r="A1238" s="20"/>
      <c r="B1238" s="21"/>
      <c r="C1238" s="5" t="s">
        <v>3</v>
      </c>
      <c r="D1238" s="3">
        <v>0</v>
      </c>
      <c r="E1238" s="5" t="s">
        <v>3</v>
      </c>
      <c r="F1238" s="3">
        <v>0</v>
      </c>
      <c r="G1238" s="5" t="s">
        <v>3</v>
      </c>
      <c r="H1238" s="3">
        <v>0</v>
      </c>
      <c r="I1238" s="22"/>
      <c r="J1238" s="27"/>
      <c r="K1238" s="22"/>
    </row>
    <row r="1239" spans="1:11" s="4" customFormat="1" ht="15" customHeight="1">
      <c r="A1239" s="20"/>
      <c r="B1239" s="21"/>
      <c r="C1239" s="5" t="s">
        <v>4</v>
      </c>
      <c r="D1239" s="3">
        <v>0</v>
      </c>
      <c r="E1239" s="5" t="s">
        <v>4</v>
      </c>
      <c r="F1239" s="3">
        <v>0</v>
      </c>
      <c r="G1239" s="5" t="s">
        <v>4</v>
      </c>
      <c r="H1239" s="3">
        <v>0</v>
      </c>
      <c r="I1239" s="22"/>
      <c r="J1239" s="27"/>
      <c r="K1239" s="22"/>
    </row>
    <row r="1240" spans="1:11" s="4" customFormat="1" ht="15" customHeight="1">
      <c r="A1240" s="20"/>
      <c r="B1240" s="21"/>
      <c r="C1240" s="5" t="s">
        <v>5</v>
      </c>
      <c r="D1240" s="3">
        <f>1270555.26/1000</f>
        <v>1270.56</v>
      </c>
      <c r="E1240" s="5" t="s">
        <v>5</v>
      </c>
      <c r="F1240" s="3">
        <v>0</v>
      </c>
      <c r="G1240" s="5" t="s">
        <v>5</v>
      </c>
      <c r="H1240" s="3">
        <v>0</v>
      </c>
      <c r="I1240" s="22"/>
      <c r="J1240" s="27"/>
      <c r="K1240" s="22"/>
    </row>
    <row r="1241" spans="1:11" s="4" customFormat="1" ht="15" customHeight="1">
      <c r="A1241" s="20"/>
      <c r="B1241" s="21"/>
      <c r="C1241" s="5" t="s">
        <v>6</v>
      </c>
      <c r="D1241" s="3">
        <v>0</v>
      </c>
      <c r="E1241" s="5" t="s">
        <v>6</v>
      </c>
      <c r="F1241" s="3">
        <v>0</v>
      </c>
      <c r="G1241" s="5" t="s">
        <v>6</v>
      </c>
      <c r="H1241" s="3">
        <v>0</v>
      </c>
      <c r="I1241" s="22"/>
      <c r="J1241" s="27"/>
      <c r="K1241" s="22"/>
    </row>
    <row r="1242" spans="1:11" s="4" customFormat="1" ht="15" customHeight="1">
      <c r="A1242" s="20" t="s">
        <v>250</v>
      </c>
      <c r="B1242" s="21" t="s">
        <v>293</v>
      </c>
      <c r="C1242" s="2" t="s">
        <v>15</v>
      </c>
      <c r="D1242" s="3">
        <f>D1244+D1245+D1246+D1247</f>
        <v>99.6</v>
      </c>
      <c r="E1242" s="2" t="s">
        <v>15</v>
      </c>
      <c r="F1242" s="3">
        <f>F1244+F1245+F1246+F1247</f>
        <v>0</v>
      </c>
      <c r="G1242" s="2" t="s">
        <v>15</v>
      </c>
      <c r="H1242" s="3">
        <f>H1244+H1245+H1246+H1247</f>
        <v>0</v>
      </c>
      <c r="I1242" s="22" t="s">
        <v>356</v>
      </c>
      <c r="J1242" s="27"/>
      <c r="K1242" s="22" t="s">
        <v>75</v>
      </c>
    </row>
    <row r="1243" spans="1:11" s="4" customFormat="1" ht="15" customHeight="1">
      <c r="A1243" s="20"/>
      <c r="B1243" s="21"/>
      <c r="C1243" s="2" t="s">
        <v>8</v>
      </c>
      <c r="D1243" s="3"/>
      <c r="E1243" s="2" t="s">
        <v>8</v>
      </c>
      <c r="F1243" s="3"/>
      <c r="G1243" s="2" t="s">
        <v>8</v>
      </c>
      <c r="H1243" s="3"/>
      <c r="I1243" s="22"/>
      <c r="J1243" s="27"/>
      <c r="K1243" s="22"/>
    </row>
    <row r="1244" spans="1:11" s="4" customFormat="1" ht="15" customHeight="1">
      <c r="A1244" s="20"/>
      <c r="B1244" s="21"/>
      <c r="C1244" s="5" t="s">
        <v>3</v>
      </c>
      <c r="D1244" s="3">
        <v>0</v>
      </c>
      <c r="E1244" s="5" t="s">
        <v>3</v>
      </c>
      <c r="F1244" s="3">
        <v>0</v>
      </c>
      <c r="G1244" s="5" t="s">
        <v>3</v>
      </c>
      <c r="H1244" s="3">
        <v>0</v>
      </c>
      <c r="I1244" s="22"/>
      <c r="J1244" s="27"/>
      <c r="K1244" s="22"/>
    </row>
    <row r="1245" spans="1:11" s="4" customFormat="1" ht="15" customHeight="1">
      <c r="A1245" s="20"/>
      <c r="B1245" s="21"/>
      <c r="C1245" s="5" t="s">
        <v>4</v>
      </c>
      <c r="D1245" s="3">
        <v>0</v>
      </c>
      <c r="E1245" s="5" t="s">
        <v>4</v>
      </c>
      <c r="F1245" s="3">
        <v>0</v>
      </c>
      <c r="G1245" s="5" t="s">
        <v>4</v>
      </c>
      <c r="H1245" s="3">
        <v>0</v>
      </c>
      <c r="I1245" s="22"/>
      <c r="J1245" s="27"/>
      <c r="K1245" s="22"/>
    </row>
    <row r="1246" spans="1:11" s="4" customFormat="1" ht="15" customHeight="1">
      <c r="A1246" s="20"/>
      <c r="B1246" s="21"/>
      <c r="C1246" s="5" t="s">
        <v>5</v>
      </c>
      <c r="D1246" s="3">
        <f>99600/1000</f>
        <v>99.6</v>
      </c>
      <c r="E1246" s="5" t="s">
        <v>5</v>
      </c>
      <c r="F1246" s="3">
        <v>0</v>
      </c>
      <c r="G1246" s="5" t="s">
        <v>5</v>
      </c>
      <c r="H1246" s="3">
        <v>0</v>
      </c>
      <c r="I1246" s="22"/>
      <c r="J1246" s="27"/>
      <c r="K1246" s="22"/>
    </row>
    <row r="1247" spans="1:11" s="4" customFormat="1" ht="15" customHeight="1">
      <c r="A1247" s="20"/>
      <c r="B1247" s="21"/>
      <c r="C1247" s="5" t="s">
        <v>6</v>
      </c>
      <c r="D1247" s="3">
        <v>0</v>
      </c>
      <c r="E1247" s="5" t="s">
        <v>6</v>
      </c>
      <c r="F1247" s="3">
        <v>0</v>
      </c>
      <c r="G1247" s="5" t="s">
        <v>6</v>
      </c>
      <c r="H1247" s="3">
        <v>0</v>
      </c>
      <c r="I1247" s="22"/>
      <c r="J1247" s="27"/>
      <c r="K1247" s="22"/>
    </row>
    <row r="1248" spans="1:11" s="4" customFormat="1" ht="15" customHeight="1">
      <c r="A1248" s="20" t="s">
        <v>251</v>
      </c>
      <c r="B1248" s="21" t="s">
        <v>294</v>
      </c>
      <c r="C1248" s="2" t="s">
        <v>15</v>
      </c>
      <c r="D1248" s="3">
        <f>D1250+D1251+D1252+D1253</f>
        <v>84.6</v>
      </c>
      <c r="E1248" s="2" t="s">
        <v>15</v>
      </c>
      <c r="F1248" s="3">
        <f>F1250+F1251+F1252+F1253</f>
        <v>0</v>
      </c>
      <c r="G1248" s="2" t="s">
        <v>15</v>
      </c>
      <c r="H1248" s="3">
        <f>H1250+H1251+H1252+H1253</f>
        <v>0</v>
      </c>
      <c r="I1248" s="22" t="s">
        <v>356</v>
      </c>
      <c r="J1248" s="27"/>
      <c r="K1248" s="22" t="s">
        <v>75</v>
      </c>
    </row>
    <row r="1249" spans="1:11" s="4" customFormat="1" ht="15" customHeight="1">
      <c r="A1249" s="20"/>
      <c r="B1249" s="21"/>
      <c r="C1249" s="2" t="s">
        <v>8</v>
      </c>
      <c r="D1249" s="3"/>
      <c r="E1249" s="2" t="s">
        <v>8</v>
      </c>
      <c r="F1249" s="3"/>
      <c r="G1249" s="2" t="s">
        <v>8</v>
      </c>
      <c r="H1249" s="3"/>
      <c r="I1249" s="22"/>
      <c r="J1249" s="27"/>
      <c r="K1249" s="22"/>
    </row>
    <row r="1250" spans="1:11" s="4" customFormat="1" ht="15" customHeight="1">
      <c r="A1250" s="20"/>
      <c r="B1250" s="21"/>
      <c r="C1250" s="5" t="s">
        <v>3</v>
      </c>
      <c r="D1250" s="3">
        <v>0</v>
      </c>
      <c r="E1250" s="5" t="s">
        <v>3</v>
      </c>
      <c r="F1250" s="3">
        <v>0</v>
      </c>
      <c r="G1250" s="5" t="s">
        <v>3</v>
      </c>
      <c r="H1250" s="3">
        <v>0</v>
      </c>
      <c r="I1250" s="22"/>
      <c r="J1250" s="27"/>
      <c r="K1250" s="22"/>
    </row>
    <row r="1251" spans="1:11" s="4" customFormat="1" ht="15" customHeight="1">
      <c r="A1251" s="20"/>
      <c r="B1251" s="21"/>
      <c r="C1251" s="5" t="s">
        <v>4</v>
      </c>
      <c r="D1251" s="3">
        <v>0</v>
      </c>
      <c r="E1251" s="5" t="s">
        <v>4</v>
      </c>
      <c r="F1251" s="3">
        <v>0</v>
      </c>
      <c r="G1251" s="5" t="s">
        <v>4</v>
      </c>
      <c r="H1251" s="3">
        <v>0</v>
      </c>
      <c r="I1251" s="22"/>
      <c r="J1251" s="27"/>
      <c r="K1251" s="22"/>
    </row>
    <row r="1252" spans="1:11" s="4" customFormat="1" ht="15" customHeight="1">
      <c r="A1252" s="20"/>
      <c r="B1252" s="21"/>
      <c r="C1252" s="5" t="s">
        <v>5</v>
      </c>
      <c r="D1252" s="3">
        <f>84600/1000</f>
        <v>84.6</v>
      </c>
      <c r="E1252" s="5" t="s">
        <v>5</v>
      </c>
      <c r="F1252" s="3">
        <v>0</v>
      </c>
      <c r="G1252" s="5" t="s">
        <v>5</v>
      </c>
      <c r="H1252" s="3">
        <v>0</v>
      </c>
      <c r="I1252" s="22"/>
      <c r="J1252" s="27"/>
      <c r="K1252" s="22"/>
    </row>
    <row r="1253" spans="1:11" s="4" customFormat="1" ht="15" customHeight="1">
      <c r="A1253" s="20"/>
      <c r="B1253" s="21"/>
      <c r="C1253" s="5" t="s">
        <v>6</v>
      </c>
      <c r="D1253" s="3">
        <v>0</v>
      </c>
      <c r="E1253" s="5" t="s">
        <v>6</v>
      </c>
      <c r="F1253" s="3">
        <v>0</v>
      </c>
      <c r="G1253" s="5" t="s">
        <v>6</v>
      </c>
      <c r="H1253" s="3">
        <v>0</v>
      </c>
      <c r="I1253" s="22"/>
      <c r="J1253" s="27"/>
      <c r="K1253" s="22"/>
    </row>
    <row r="1254" spans="1:11" s="4" customFormat="1" ht="15" customHeight="1">
      <c r="A1254" s="20" t="s">
        <v>252</v>
      </c>
      <c r="B1254" s="21" t="s">
        <v>514</v>
      </c>
      <c r="C1254" s="2" t="s">
        <v>15</v>
      </c>
      <c r="D1254" s="3">
        <f>D1256+D1257+D1258+D1259</f>
        <v>634.09</v>
      </c>
      <c r="E1254" s="2" t="s">
        <v>15</v>
      </c>
      <c r="F1254" s="3">
        <f>F1256+F1257+F1258+F1259</f>
        <v>0</v>
      </c>
      <c r="G1254" s="2" t="s">
        <v>15</v>
      </c>
      <c r="H1254" s="3">
        <f>H1256+H1257+H1258+H1259</f>
        <v>0</v>
      </c>
      <c r="I1254" s="22" t="s">
        <v>356</v>
      </c>
      <c r="J1254" s="27"/>
      <c r="K1254" s="22" t="s">
        <v>75</v>
      </c>
    </row>
    <row r="1255" spans="1:11" s="4" customFormat="1" ht="15" customHeight="1">
      <c r="A1255" s="20"/>
      <c r="B1255" s="21"/>
      <c r="C1255" s="2" t="s">
        <v>8</v>
      </c>
      <c r="D1255" s="3"/>
      <c r="E1255" s="2" t="s">
        <v>8</v>
      </c>
      <c r="F1255" s="3"/>
      <c r="G1255" s="2" t="s">
        <v>8</v>
      </c>
      <c r="H1255" s="3"/>
      <c r="I1255" s="22"/>
      <c r="J1255" s="27"/>
      <c r="K1255" s="22"/>
    </row>
    <row r="1256" spans="1:11" s="4" customFormat="1" ht="15" customHeight="1">
      <c r="A1256" s="20"/>
      <c r="B1256" s="21"/>
      <c r="C1256" s="5" t="s">
        <v>3</v>
      </c>
      <c r="D1256" s="3">
        <v>0</v>
      </c>
      <c r="E1256" s="5" t="s">
        <v>3</v>
      </c>
      <c r="F1256" s="3">
        <v>0</v>
      </c>
      <c r="G1256" s="5" t="s">
        <v>3</v>
      </c>
      <c r="H1256" s="3">
        <v>0</v>
      </c>
      <c r="I1256" s="22"/>
      <c r="J1256" s="27"/>
      <c r="K1256" s="22"/>
    </row>
    <row r="1257" spans="1:11" s="4" customFormat="1" ht="15" customHeight="1">
      <c r="A1257" s="20"/>
      <c r="B1257" s="21"/>
      <c r="C1257" s="5" t="s">
        <v>4</v>
      </c>
      <c r="D1257" s="3">
        <v>0</v>
      </c>
      <c r="E1257" s="5" t="s">
        <v>4</v>
      </c>
      <c r="F1257" s="3">
        <v>0</v>
      </c>
      <c r="G1257" s="5" t="s">
        <v>4</v>
      </c>
      <c r="H1257" s="3">
        <v>0</v>
      </c>
      <c r="I1257" s="22"/>
      <c r="J1257" s="27"/>
      <c r="K1257" s="22"/>
    </row>
    <row r="1258" spans="1:11" s="4" customFormat="1" ht="15" customHeight="1">
      <c r="A1258" s="20"/>
      <c r="B1258" s="21"/>
      <c r="C1258" s="5" t="s">
        <v>5</v>
      </c>
      <c r="D1258" s="3">
        <f>634085.38/1000</f>
        <v>634.09</v>
      </c>
      <c r="E1258" s="5" t="s">
        <v>5</v>
      </c>
      <c r="F1258" s="3">
        <v>0</v>
      </c>
      <c r="G1258" s="5" t="s">
        <v>5</v>
      </c>
      <c r="H1258" s="3">
        <v>0</v>
      </c>
      <c r="I1258" s="22"/>
      <c r="J1258" s="27"/>
      <c r="K1258" s="22"/>
    </row>
    <row r="1259" spans="1:11" s="4" customFormat="1" ht="15" customHeight="1">
      <c r="A1259" s="20"/>
      <c r="B1259" s="21"/>
      <c r="C1259" s="5" t="s">
        <v>6</v>
      </c>
      <c r="D1259" s="3">
        <v>0</v>
      </c>
      <c r="E1259" s="5" t="s">
        <v>6</v>
      </c>
      <c r="F1259" s="3">
        <v>0</v>
      </c>
      <c r="G1259" s="5" t="s">
        <v>6</v>
      </c>
      <c r="H1259" s="3">
        <v>0</v>
      </c>
      <c r="I1259" s="22"/>
      <c r="J1259" s="27"/>
      <c r="K1259" s="22"/>
    </row>
    <row r="1260" spans="1:11" s="4" customFormat="1">
      <c r="A1260" s="20" t="s">
        <v>253</v>
      </c>
      <c r="B1260" s="21" t="s">
        <v>515</v>
      </c>
      <c r="C1260" s="2" t="s">
        <v>15</v>
      </c>
      <c r="D1260" s="3">
        <f>D1262+D1263+D1264+D1265</f>
        <v>757.57</v>
      </c>
      <c r="E1260" s="2" t="s">
        <v>15</v>
      </c>
      <c r="F1260" s="3">
        <f>F1262+F1263+F1264+F1265</f>
        <v>0</v>
      </c>
      <c r="G1260" s="2" t="s">
        <v>15</v>
      </c>
      <c r="H1260" s="3">
        <f>H1262+H1263+H1264+H1265</f>
        <v>0</v>
      </c>
      <c r="I1260" s="22" t="s">
        <v>356</v>
      </c>
      <c r="J1260" s="27"/>
      <c r="K1260" s="22" t="s">
        <v>75</v>
      </c>
    </row>
    <row r="1261" spans="1:11" s="4" customFormat="1">
      <c r="A1261" s="20"/>
      <c r="B1261" s="21"/>
      <c r="C1261" s="2" t="s">
        <v>8</v>
      </c>
      <c r="D1261" s="3"/>
      <c r="E1261" s="2" t="s">
        <v>8</v>
      </c>
      <c r="F1261" s="3"/>
      <c r="G1261" s="2" t="s">
        <v>8</v>
      </c>
      <c r="H1261" s="3"/>
      <c r="I1261" s="22"/>
      <c r="J1261" s="27"/>
      <c r="K1261" s="22"/>
    </row>
    <row r="1262" spans="1:11" s="4" customFormat="1" ht="15" customHeight="1">
      <c r="A1262" s="20"/>
      <c r="B1262" s="21"/>
      <c r="C1262" s="5" t="s">
        <v>3</v>
      </c>
      <c r="D1262" s="3">
        <v>0</v>
      </c>
      <c r="E1262" s="5" t="s">
        <v>3</v>
      </c>
      <c r="F1262" s="3">
        <v>0</v>
      </c>
      <c r="G1262" s="5" t="s">
        <v>3</v>
      </c>
      <c r="H1262" s="3">
        <v>0</v>
      </c>
      <c r="I1262" s="22"/>
      <c r="J1262" s="27"/>
      <c r="K1262" s="22"/>
    </row>
    <row r="1263" spans="1:11" s="4" customFormat="1" ht="15" customHeight="1">
      <c r="A1263" s="20"/>
      <c r="B1263" s="21"/>
      <c r="C1263" s="5" t="s">
        <v>4</v>
      </c>
      <c r="D1263" s="3">
        <v>0</v>
      </c>
      <c r="E1263" s="5" t="s">
        <v>4</v>
      </c>
      <c r="F1263" s="3">
        <v>0</v>
      </c>
      <c r="G1263" s="5" t="s">
        <v>4</v>
      </c>
      <c r="H1263" s="3">
        <v>0</v>
      </c>
      <c r="I1263" s="22"/>
      <c r="J1263" s="27"/>
      <c r="K1263" s="22"/>
    </row>
    <row r="1264" spans="1:11" s="4" customFormat="1" ht="15" customHeight="1">
      <c r="A1264" s="20"/>
      <c r="B1264" s="21"/>
      <c r="C1264" s="5" t="s">
        <v>5</v>
      </c>
      <c r="D1264" s="3">
        <f>757566.93/1000</f>
        <v>757.57</v>
      </c>
      <c r="E1264" s="5" t="s">
        <v>5</v>
      </c>
      <c r="F1264" s="3">
        <v>0</v>
      </c>
      <c r="G1264" s="5" t="s">
        <v>5</v>
      </c>
      <c r="H1264" s="3">
        <v>0</v>
      </c>
      <c r="I1264" s="22"/>
      <c r="J1264" s="27"/>
      <c r="K1264" s="22"/>
    </row>
    <row r="1265" spans="1:11" s="4" customFormat="1" ht="15" customHeight="1">
      <c r="A1265" s="20"/>
      <c r="B1265" s="21"/>
      <c r="C1265" s="5" t="s">
        <v>6</v>
      </c>
      <c r="D1265" s="3">
        <v>0</v>
      </c>
      <c r="E1265" s="5" t="s">
        <v>6</v>
      </c>
      <c r="F1265" s="3">
        <v>0</v>
      </c>
      <c r="G1265" s="5" t="s">
        <v>6</v>
      </c>
      <c r="H1265" s="3">
        <v>0</v>
      </c>
      <c r="I1265" s="22"/>
      <c r="J1265" s="27"/>
      <c r="K1265" s="22"/>
    </row>
    <row r="1266" spans="1:11" s="4" customFormat="1" ht="15" customHeight="1">
      <c r="A1266" s="20" t="s">
        <v>254</v>
      </c>
      <c r="B1266" s="21" t="s">
        <v>516</v>
      </c>
      <c r="C1266" s="2" t="s">
        <v>15</v>
      </c>
      <c r="D1266" s="3">
        <f>D1268+D1269+D1270+D1271</f>
        <v>1007.18</v>
      </c>
      <c r="E1266" s="2" t="s">
        <v>15</v>
      </c>
      <c r="F1266" s="3">
        <f>F1268+F1269+F1270+F1271</f>
        <v>0</v>
      </c>
      <c r="G1266" s="2" t="s">
        <v>15</v>
      </c>
      <c r="H1266" s="3">
        <f>H1268+H1269+H1270+H1271</f>
        <v>0</v>
      </c>
      <c r="I1266" s="22" t="s">
        <v>356</v>
      </c>
      <c r="J1266" s="27"/>
      <c r="K1266" s="22" t="s">
        <v>75</v>
      </c>
    </row>
    <row r="1267" spans="1:11" s="4" customFormat="1" ht="15" customHeight="1">
      <c r="A1267" s="20"/>
      <c r="B1267" s="21"/>
      <c r="C1267" s="2" t="s">
        <v>8</v>
      </c>
      <c r="D1267" s="3"/>
      <c r="E1267" s="2" t="s">
        <v>8</v>
      </c>
      <c r="F1267" s="3"/>
      <c r="G1267" s="2" t="s">
        <v>8</v>
      </c>
      <c r="H1267" s="3"/>
      <c r="I1267" s="22"/>
      <c r="J1267" s="27"/>
      <c r="K1267" s="22"/>
    </row>
    <row r="1268" spans="1:11" s="4" customFormat="1" ht="15" customHeight="1">
      <c r="A1268" s="20"/>
      <c r="B1268" s="21"/>
      <c r="C1268" s="5" t="s">
        <v>3</v>
      </c>
      <c r="D1268" s="3">
        <v>0</v>
      </c>
      <c r="E1268" s="5" t="s">
        <v>3</v>
      </c>
      <c r="F1268" s="3">
        <v>0</v>
      </c>
      <c r="G1268" s="5" t="s">
        <v>3</v>
      </c>
      <c r="H1268" s="3">
        <v>0</v>
      </c>
      <c r="I1268" s="22"/>
      <c r="J1268" s="27"/>
      <c r="K1268" s="22"/>
    </row>
    <row r="1269" spans="1:11" s="4" customFormat="1" ht="15" customHeight="1">
      <c r="A1269" s="20"/>
      <c r="B1269" s="21"/>
      <c r="C1269" s="5" t="s">
        <v>4</v>
      </c>
      <c r="D1269" s="3">
        <v>0</v>
      </c>
      <c r="E1269" s="5" t="s">
        <v>4</v>
      </c>
      <c r="F1269" s="3">
        <v>0</v>
      </c>
      <c r="G1269" s="5" t="s">
        <v>4</v>
      </c>
      <c r="H1269" s="3">
        <v>0</v>
      </c>
      <c r="I1269" s="22"/>
      <c r="J1269" s="27"/>
      <c r="K1269" s="22"/>
    </row>
    <row r="1270" spans="1:11" s="4" customFormat="1" ht="15" customHeight="1">
      <c r="A1270" s="20"/>
      <c r="B1270" s="21"/>
      <c r="C1270" s="5" t="s">
        <v>5</v>
      </c>
      <c r="D1270" s="3">
        <f>1007179.34/1000</f>
        <v>1007.18</v>
      </c>
      <c r="E1270" s="5" t="s">
        <v>5</v>
      </c>
      <c r="F1270" s="3">
        <v>0</v>
      </c>
      <c r="G1270" s="5" t="s">
        <v>5</v>
      </c>
      <c r="H1270" s="3">
        <v>0</v>
      </c>
      <c r="I1270" s="22"/>
      <c r="J1270" s="27"/>
      <c r="K1270" s="22"/>
    </row>
    <row r="1271" spans="1:11" s="4" customFormat="1" ht="15" customHeight="1">
      <c r="A1271" s="20"/>
      <c r="B1271" s="21"/>
      <c r="C1271" s="5" t="s">
        <v>6</v>
      </c>
      <c r="D1271" s="3">
        <v>0</v>
      </c>
      <c r="E1271" s="5" t="s">
        <v>6</v>
      </c>
      <c r="F1271" s="3">
        <v>0</v>
      </c>
      <c r="G1271" s="5" t="s">
        <v>6</v>
      </c>
      <c r="H1271" s="3">
        <v>0</v>
      </c>
      <c r="I1271" s="22"/>
      <c r="J1271" s="27"/>
      <c r="K1271" s="22"/>
    </row>
    <row r="1272" spans="1:11" s="4" customFormat="1" ht="15" customHeight="1">
      <c r="A1272" s="20" t="s">
        <v>255</v>
      </c>
      <c r="B1272" s="21" t="s">
        <v>518</v>
      </c>
      <c r="C1272" s="2" t="s">
        <v>15</v>
      </c>
      <c r="D1272" s="3">
        <f>D1274+D1275+D1276+D1277</f>
        <v>816.98</v>
      </c>
      <c r="E1272" s="2" t="s">
        <v>15</v>
      </c>
      <c r="F1272" s="3">
        <f>F1274+F1275+F1276+F1277</f>
        <v>0</v>
      </c>
      <c r="G1272" s="2" t="s">
        <v>15</v>
      </c>
      <c r="H1272" s="3">
        <f>H1274+H1275+H1276+H1277</f>
        <v>0</v>
      </c>
      <c r="I1272" s="22" t="s">
        <v>356</v>
      </c>
      <c r="J1272" s="27"/>
      <c r="K1272" s="22" t="s">
        <v>75</v>
      </c>
    </row>
    <row r="1273" spans="1:11" s="4" customFormat="1" ht="15" customHeight="1">
      <c r="A1273" s="20"/>
      <c r="B1273" s="21"/>
      <c r="C1273" s="2" t="s">
        <v>8</v>
      </c>
      <c r="D1273" s="3"/>
      <c r="E1273" s="2" t="s">
        <v>8</v>
      </c>
      <c r="F1273" s="3"/>
      <c r="G1273" s="2" t="s">
        <v>8</v>
      </c>
      <c r="H1273" s="3"/>
      <c r="I1273" s="22"/>
      <c r="J1273" s="27"/>
      <c r="K1273" s="22"/>
    </row>
    <row r="1274" spans="1:11" s="4" customFormat="1" ht="15" customHeight="1">
      <c r="A1274" s="20"/>
      <c r="B1274" s="21"/>
      <c r="C1274" s="5" t="s">
        <v>3</v>
      </c>
      <c r="D1274" s="3">
        <v>0</v>
      </c>
      <c r="E1274" s="5" t="s">
        <v>3</v>
      </c>
      <c r="F1274" s="3">
        <v>0</v>
      </c>
      <c r="G1274" s="5" t="s">
        <v>3</v>
      </c>
      <c r="H1274" s="3">
        <v>0</v>
      </c>
      <c r="I1274" s="22"/>
      <c r="J1274" s="27"/>
      <c r="K1274" s="22"/>
    </row>
    <row r="1275" spans="1:11" s="4" customFormat="1" ht="15" customHeight="1">
      <c r="A1275" s="20"/>
      <c r="B1275" s="21"/>
      <c r="C1275" s="5" t="s">
        <v>4</v>
      </c>
      <c r="D1275" s="3">
        <v>0</v>
      </c>
      <c r="E1275" s="5" t="s">
        <v>4</v>
      </c>
      <c r="F1275" s="3">
        <v>0</v>
      </c>
      <c r="G1275" s="5" t="s">
        <v>4</v>
      </c>
      <c r="H1275" s="3">
        <v>0</v>
      </c>
      <c r="I1275" s="22"/>
      <c r="J1275" s="27"/>
      <c r="K1275" s="22"/>
    </row>
    <row r="1276" spans="1:11" s="4" customFormat="1" ht="15" customHeight="1">
      <c r="A1276" s="20"/>
      <c r="B1276" s="21"/>
      <c r="C1276" s="5" t="s">
        <v>5</v>
      </c>
      <c r="D1276" s="3">
        <f>816980.14/1000</f>
        <v>816.98</v>
      </c>
      <c r="E1276" s="5" t="s">
        <v>5</v>
      </c>
      <c r="F1276" s="3">
        <v>0</v>
      </c>
      <c r="G1276" s="5" t="s">
        <v>5</v>
      </c>
      <c r="H1276" s="3">
        <v>0</v>
      </c>
      <c r="I1276" s="22"/>
      <c r="J1276" s="27"/>
      <c r="K1276" s="22"/>
    </row>
    <row r="1277" spans="1:11" s="4" customFormat="1" ht="15" customHeight="1">
      <c r="A1277" s="20"/>
      <c r="B1277" s="21"/>
      <c r="C1277" s="5" t="s">
        <v>6</v>
      </c>
      <c r="D1277" s="3">
        <v>0</v>
      </c>
      <c r="E1277" s="5" t="s">
        <v>6</v>
      </c>
      <c r="F1277" s="3">
        <v>0</v>
      </c>
      <c r="G1277" s="5" t="s">
        <v>6</v>
      </c>
      <c r="H1277" s="3">
        <v>0</v>
      </c>
      <c r="I1277" s="22"/>
      <c r="J1277" s="27"/>
      <c r="K1277" s="22"/>
    </row>
    <row r="1278" spans="1:11" s="4" customFormat="1" ht="15" customHeight="1">
      <c r="A1278" s="20" t="s">
        <v>256</v>
      </c>
      <c r="B1278" s="21" t="s">
        <v>295</v>
      </c>
      <c r="C1278" s="2" t="s">
        <v>15</v>
      </c>
      <c r="D1278" s="3">
        <f>D1280+D1281+D1282+D1283</f>
        <v>254.67</v>
      </c>
      <c r="E1278" s="2" t="s">
        <v>15</v>
      </c>
      <c r="F1278" s="3">
        <f>F1280+F1281+F1282+F1283</f>
        <v>0</v>
      </c>
      <c r="G1278" s="2" t="s">
        <v>15</v>
      </c>
      <c r="H1278" s="3">
        <f>H1280+H1281+H1282+H1283</f>
        <v>0</v>
      </c>
      <c r="I1278" s="22" t="s">
        <v>356</v>
      </c>
      <c r="J1278" s="27"/>
      <c r="K1278" s="22" t="s">
        <v>75</v>
      </c>
    </row>
    <row r="1279" spans="1:11" s="4" customFormat="1" ht="15" customHeight="1">
      <c r="A1279" s="20"/>
      <c r="B1279" s="21"/>
      <c r="C1279" s="2" t="s">
        <v>8</v>
      </c>
      <c r="D1279" s="3"/>
      <c r="E1279" s="2" t="s">
        <v>8</v>
      </c>
      <c r="F1279" s="3"/>
      <c r="G1279" s="2" t="s">
        <v>8</v>
      </c>
      <c r="H1279" s="3"/>
      <c r="I1279" s="22"/>
      <c r="J1279" s="27"/>
      <c r="K1279" s="22"/>
    </row>
    <row r="1280" spans="1:11" s="4" customFormat="1" ht="15" customHeight="1">
      <c r="A1280" s="20"/>
      <c r="B1280" s="21"/>
      <c r="C1280" s="5" t="s">
        <v>3</v>
      </c>
      <c r="D1280" s="3">
        <v>0</v>
      </c>
      <c r="E1280" s="5" t="s">
        <v>3</v>
      </c>
      <c r="F1280" s="3">
        <v>0</v>
      </c>
      <c r="G1280" s="5" t="s">
        <v>3</v>
      </c>
      <c r="H1280" s="3">
        <v>0</v>
      </c>
      <c r="I1280" s="22"/>
      <c r="J1280" s="27"/>
      <c r="K1280" s="22"/>
    </row>
    <row r="1281" spans="1:11" s="4" customFormat="1" ht="15" customHeight="1">
      <c r="A1281" s="20"/>
      <c r="B1281" s="21"/>
      <c r="C1281" s="5" t="s">
        <v>4</v>
      </c>
      <c r="D1281" s="3">
        <v>0</v>
      </c>
      <c r="E1281" s="5" t="s">
        <v>4</v>
      </c>
      <c r="F1281" s="3">
        <v>0</v>
      </c>
      <c r="G1281" s="5" t="s">
        <v>4</v>
      </c>
      <c r="H1281" s="3">
        <v>0</v>
      </c>
      <c r="I1281" s="22"/>
      <c r="J1281" s="27"/>
      <c r="K1281" s="22"/>
    </row>
    <row r="1282" spans="1:11" s="4" customFormat="1" ht="15" customHeight="1">
      <c r="A1282" s="20"/>
      <c r="B1282" s="21"/>
      <c r="C1282" s="5" t="s">
        <v>5</v>
      </c>
      <c r="D1282" s="3">
        <f>254674.52/1000</f>
        <v>254.67</v>
      </c>
      <c r="E1282" s="5" t="s">
        <v>5</v>
      </c>
      <c r="F1282" s="3">
        <v>0</v>
      </c>
      <c r="G1282" s="5" t="s">
        <v>5</v>
      </c>
      <c r="H1282" s="3">
        <v>0</v>
      </c>
      <c r="I1282" s="22"/>
      <c r="J1282" s="27"/>
      <c r="K1282" s="22"/>
    </row>
    <row r="1283" spans="1:11" s="4" customFormat="1" ht="15" customHeight="1">
      <c r="A1283" s="20"/>
      <c r="B1283" s="21"/>
      <c r="C1283" s="5" t="s">
        <v>6</v>
      </c>
      <c r="D1283" s="3">
        <v>0</v>
      </c>
      <c r="E1283" s="5" t="s">
        <v>6</v>
      </c>
      <c r="F1283" s="3">
        <v>0</v>
      </c>
      <c r="G1283" s="5" t="s">
        <v>6</v>
      </c>
      <c r="H1283" s="3">
        <v>0</v>
      </c>
      <c r="I1283" s="22"/>
      <c r="J1283" s="27"/>
      <c r="K1283" s="22"/>
    </row>
    <row r="1284" spans="1:11" s="4" customFormat="1" ht="15" customHeight="1">
      <c r="A1284" s="20" t="s">
        <v>309</v>
      </c>
      <c r="B1284" s="21" t="s">
        <v>296</v>
      </c>
      <c r="C1284" s="2" t="s">
        <v>15</v>
      </c>
      <c r="D1284" s="3">
        <f>D1286+D1287+D1288+D1289</f>
        <v>178.9</v>
      </c>
      <c r="E1284" s="2" t="s">
        <v>15</v>
      </c>
      <c r="F1284" s="3">
        <f>F1286+F1287+F1288+F1289</f>
        <v>0</v>
      </c>
      <c r="G1284" s="2" t="s">
        <v>15</v>
      </c>
      <c r="H1284" s="3">
        <f>H1286+H1287+H1288+H1289</f>
        <v>0</v>
      </c>
      <c r="I1284" s="22" t="s">
        <v>356</v>
      </c>
      <c r="J1284" s="27"/>
      <c r="K1284" s="22" t="s">
        <v>75</v>
      </c>
    </row>
    <row r="1285" spans="1:11" s="4" customFormat="1" ht="15" customHeight="1">
      <c r="A1285" s="20"/>
      <c r="B1285" s="21"/>
      <c r="C1285" s="2" t="s">
        <v>8</v>
      </c>
      <c r="D1285" s="3"/>
      <c r="E1285" s="2" t="s">
        <v>8</v>
      </c>
      <c r="F1285" s="3"/>
      <c r="G1285" s="2" t="s">
        <v>8</v>
      </c>
      <c r="H1285" s="3"/>
      <c r="I1285" s="22"/>
      <c r="J1285" s="27"/>
      <c r="K1285" s="22"/>
    </row>
    <row r="1286" spans="1:11" s="4" customFormat="1" ht="15" customHeight="1">
      <c r="A1286" s="20"/>
      <c r="B1286" s="21"/>
      <c r="C1286" s="5" t="s">
        <v>3</v>
      </c>
      <c r="D1286" s="3">
        <v>0</v>
      </c>
      <c r="E1286" s="5" t="s">
        <v>3</v>
      </c>
      <c r="F1286" s="3">
        <v>0</v>
      </c>
      <c r="G1286" s="5" t="s">
        <v>3</v>
      </c>
      <c r="H1286" s="3">
        <v>0</v>
      </c>
      <c r="I1286" s="22"/>
      <c r="J1286" s="27"/>
      <c r="K1286" s="22"/>
    </row>
    <row r="1287" spans="1:11" s="4" customFormat="1" ht="15" customHeight="1">
      <c r="A1287" s="20"/>
      <c r="B1287" s="21"/>
      <c r="C1287" s="5" t="s">
        <v>4</v>
      </c>
      <c r="D1287" s="3">
        <v>0</v>
      </c>
      <c r="E1287" s="5" t="s">
        <v>4</v>
      </c>
      <c r="F1287" s="3">
        <v>0</v>
      </c>
      <c r="G1287" s="5" t="s">
        <v>4</v>
      </c>
      <c r="H1287" s="3">
        <v>0</v>
      </c>
      <c r="I1287" s="22"/>
      <c r="J1287" s="27"/>
      <c r="K1287" s="22"/>
    </row>
    <row r="1288" spans="1:11" s="4" customFormat="1" ht="15" customHeight="1">
      <c r="A1288" s="20"/>
      <c r="B1288" s="21"/>
      <c r="C1288" s="5" t="s">
        <v>5</v>
      </c>
      <c r="D1288" s="3">
        <f>178900/1000</f>
        <v>178.9</v>
      </c>
      <c r="E1288" s="5" t="s">
        <v>5</v>
      </c>
      <c r="F1288" s="3">
        <v>0</v>
      </c>
      <c r="G1288" s="5" t="s">
        <v>5</v>
      </c>
      <c r="H1288" s="3">
        <v>0</v>
      </c>
      <c r="I1288" s="22"/>
      <c r="J1288" s="27"/>
      <c r="K1288" s="22"/>
    </row>
    <row r="1289" spans="1:11" s="4" customFormat="1" ht="15" customHeight="1">
      <c r="A1289" s="20"/>
      <c r="B1289" s="21"/>
      <c r="C1289" s="5" t="s">
        <v>6</v>
      </c>
      <c r="D1289" s="3">
        <v>0</v>
      </c>
      <c r="E1289" s="5" t="s">
        <v>6</v>
      </c>
      <c r="F1289" s="3">
        <v>0</v>
      </c>
      <c r="G1289" s="5" t="s">
        <v>6</v>
      </c>
      <c r="H1289" s="3">
        <v>0</v>
      </c>
      <c r="I1289" s="22"/>
      <c r="J1289" s="27"/>
      <c r="K1289" s="22"/>
    </row>
    <row r="1290" spans="1:11" s="4" customFormat="1" ht="15" customHeight="1">
      <c r="A1290" s="20" t="s">
        <v>310</v>
      </c>
      <c r="B1290" s="21" t="s">
        <v>297</v>
      </c>
      <c r="C1290" s="2" t="s">
        <v>15</v>
      </c>
      <c r="D1290" s="3">
        <f>D1292+D1293+D1294+D1295</f>
        <v>62.1</v>
      </c>
      <c r="E1290" s="2" t="s">
        <v>15</v>
      </c>
      <c r="F1290" s="3">
        <f>F1292+F1293+F1294+F1295</f>
        <v>0</v>
      </c>
      <c r="G1290" s="2" t="s">
        <v>15</v>
      </c>
      <c r="H1290" s="3">
        <f>H1292+H1293+H1294+H1295</f>
        <v>0</v>
      </c>
      <c r="I1290" s="22" t="s">
        <v>356</v>
      </c>
      <c r="J1290" s="27"/>
      <c r="K1290" s="22" t="s">
        <v>75</v>
      </c>
    </row>
    <row r="1291" spans="1:11" s="4" customFormat="1" ht="15" customHeight="1">
      <c r="A1291" s="20"/>
      <c r="B1291" s="21"/>
      <c r="C1291" s="2" t="s">
        <v>8</v>
      </c>
      <c r="D1291" s="3"/>
      <c r="E1291" s="2" t="s">
        <v>8</v>
      </c>
      <c r="F1291" s="3"/>
      <c r="G1291" s="2" t="s">
        <v>8</v>
      </c>
      <c r="H1291" s="3"/>
      <c r="I1291" s="22"/>
      <c r="J1291" s="27"/>
      <c r="K1291" s="22"/>
    </row>
    <row r="1292" spans="1:11" s="4" customFormat="1" ht="15" customHeight="1">
      <c r="A1292" s="20"/>
      <c r="B1292" s="21"/>
      <c r="C1292" s="5" t="s">
        <v>3</v>
      </c>
      <c r="D1292" s="3">
        <v>0</v>
      </c>
      <c r="E1292" s="5" t="s">
        <v>3</v>
      </c>
      <c r="F1292" s="3">
        <v>0</v>
      </c>
      <c r="G1292" s="5" t="s">
        <v>3</v>
      </c>
      <c r="H1292" s="3">
        <v>0</v>
      </c>
      <c r="I1292" s="22"/>
      <c r="J1292" s="27"/>
      <c r="K1292" s="22"/>
    </row>
    <row r="1293" spans="1:11" s="4" customFormat="1" ht="15" customHeight="1">
      <c r="A1293" s="20"/>
      <c r="B1293" s="21"/>
      <c r="C1293" s="5" t="s">
        <v>4</v>
      </c>
      <c r="D1293" s="3">
        <v>0</v>
      </c>
      <c r="E1293" s="5" t="s">
        <v>4</v>
      </c>
      <c r="F1293" s="3">
        <v>0</v>
      </c>
      <c r="G1293" s="5" t="s">
        <v>4</v>
      </c>
      <c r="H1293" s="3">
        <v>0</v>
      </c>
      <c r="I1293" s="22"/>
      <c r="J1293" s="27"/>
      <c r="K1293" s="22"/>
    </row>
    <row r="1294" spans="1:11" s="4" customFormat="1" ht="15" customHeight="1">
      <c r="A1294" s="20"/>
      <c r="B1294" s="21"/>
      <c r="C1294" s="5" t="s">
        <v>5</v>
      </c>
      <c r="D1294" s="3">
        <f>62100/1000</f>
        <v>62.1</v>
      </c>
      <c r="E1294" s="5" t="s">
        <v>5</v>
      </c>
      <c r="F1294" s="3">
        <v>0</v>
      </c>
      <c r="G1294" s="5" t="s">
        <v>5</v>
      </c>
      <c r="H1294" s="3">
        <v>0</v>
      </c>
      <c r="I1294" s="22"/>
      <c r="J1294" s="27"/>
      <c r="K1294" s="22"/>
    </row>
    <row r="1295" spans="1:11" s="4" customFormat="1" ht="15" customHeight="1">
      <c r="A1295" s="20"/>
      <c r="B1295" s="21"/>
      <c r="C1295" s="5" t="s">
        <v>6</v>
      </c>
      <c r="D1295" s="3">
        <v>0</v>
      </c>
      <c r="E1295" s="5" t="s">
        <v>6</v>
      </c>
      <c r="F1295" s="3">
        <v>0</v>
      </c>
      <c r="G1295" s="5" t="s">
        <v>6</v>
      </c>
      <c r="H1295" s="3">
        <v>0</v>
      </c>
      <c r="I1295" s="22"/>
      <c r="J1295" s="27"/>
      <c r="K1295" s="22"/>
    </row>
    <row r="1296" spans="1:11" s="4" customFormat="1" ht="15" customHeight="1">
      <c r="A1296" s="20" t="s">
        <v>311</v>
      </c>
      <c r="B1296" s="21" t="s">
        <v>298</v>
      </c>
      <c r="C1296" s="2" t="s">
        <v>15</v>
      </c>
      <c r="D1296" s="3">
        <f>D1298+D1299+D1300+D1301</f>
        <v>117.3</v>
      </c>
      <c r="E1296" s="2" t="s">
        <v>15</v>
      </c>
      <c r="F1296" s="3">
        <f>F1298+F1299+F1300+F1301</f>
        <v>0</v>
      </c>
      <c r="G1296" s="2" t="s">
        <v>15</v>
      </c>
      <c r="H1296" s="3">
        <f>H1298+H1299+H1300+H1301</f>
        <v>0</v>
      </c>
      <c r="I1296" s="22" t="s">
        <v>356</v>
      </c>
      <c r="J1296" s="27"/>
      <c r="K1296" s="22" t="s">
        <v>75</v>
      </c>
    </row>
    <row r="1297" spans="1:11" s="4" customFormat="1" ht="15" customHeight="1">
      <c r="A1297" s="20"/>
      <c r="B1297" s="21"/>
      <c r="C1297" s="2" t="s">
        <v>8</v>
      </c>
      <c r="D1297" s="3"/>
      <c r="E1297" s="2" t="s">
        <v>8</v>
      </c>
      <c r="F1297" s="3"/>
      <c r="G1297" s="2" t="s">
        <v>8</v>
      </c>
      <c r="H1297" s="3"/>
      <c r="I1297" s="22"/>
      <c r="J1297" s="27"/>
      <c r="K1297" s="22"/>
    </row>
    <row r="1298" spans="1:11" s="4" customFormat="1" ht="15" customHeight="1">
      <c r="A1298" s="20"/>
      <c r="B1298" s="21"/>
      <c r="C1298" s="5" t="s">
        <v>3</v>
      </c>
      <c r="D1298" s="3">
        <v>0</v>
      </c>
      <c r="E1298" s="5" t="s">
        <v>3</v>
      </c>
      <c r="F1298" s="3">
        <v>0</v>
      </c>
      <c r="G1298" s="5" t="s">
        <v>3</v>
      </c>
      <c r="H1298" s="3">
        <v>0</v>
      </c>
      <c r="I1298" s="22"/>
      <c r="J1298" s="27"/>
      <c r="K1298" s="22"/>
    </row>
    <row r="1299" spans="1:11" s="4" customFormat="1" ht="15" customHeight="1">
      <c r="A1299" s="20"/>
      <c r="B1299" s="21"/>
      <c r="C1299" s="5" t="s">
        <v>4</v>
      </c>
      <c r="D1299" s="3">
        <v>0</v>
      </c>
      <c r="E1299" s="5" t="s">
        <v>4</v>
      </c>
      <c r="F1299" s="3">
        <v>0</v>
      </c>
      <c r="G1299" s="5" t="s">
        <v>4</v>
      </c>
      <c r="H1299" s="3">
        <v>0</v>
      </c>
      <c r="I1299" s="22"/>
      <c r="J1299" s="27"/>
      <c r="K1299" s="22"/>
    </row>
    <row r="1300" spans="1:11" s="4" customFormat="1" ht="15" customHeight="1">
      <c r="A1300" s="20"/>
      <c r="B1300" s="21"/>
      <c r="C1300" s="5" t="s">
        <v>5</v>
      </c>
      <c r="D1300" s="3">
        <f>117300/1000</f>
        <v>117.3</v>
      </c>
      <c r="E1300" s="5" t="s">
        <v>5</v>
      </c>
      <c r="F1300" s="3">
        <v>0</v>
      </c>
      <c r="G1300" s="5" t="s">
        <v>5</v>
      </c>
      <c r="H1300" s="3">
        <v>0</v>
      </c>
      <c r="I1300" s="22"/>
      <c r="J1300" s="27"/>
      <c r="K1300" s="22"/>
    </row>
    <row r="1301" spans="1:11" s="4" customFormat="1" ht="15" customHeight="1">
      <c r="A1301" s="20"/>
      <c r="B1301" s="21"/>
      <c r="C1301" s="5" t="s">
        <v>6</v>
      </c>
      <c r="D1301" s="3">
        <v>0</v>
      </c>
      <c r="E1301" s="5" t="s">
        <v>6</v>
      </c>
      <c r="F1301" s="3">
        <v>0</v>
      </c>
      <c r="G1301" s="5" t="s">
        <v>6</v>
      </c>
      <c r="H1301" s="3">
        <v>0</v>
      </c>
      <c r="I1301" s="22"/>
      <c r="J1301" s="27"/>
      <c r="K1301" s="22"/>
    </row>
    <row r="1302" spans="1:11" s="4" customFormat="1" ht="15" customHeight="1">
      <c r="A1302" s="20" t="s">
        <v>312</v>
      </c>
      <c r="B1302" s="21" t="s">
        <v>299</v>
      </c>
      <c r="C1302" s="2" t="s">
        <v>15</v>
      </c>
      <c r="D1302" s="3">
        <f>D1304+D1305+D1306+D1307</f>
        <v>120.9</v>
      </c>
      <c r="E1302" s="2" t="s">
        <v>15</v>
      </c>
      <c r="F1302" s="3">
        <f>F1304+F1305+F1306+F1307</f>
        <v>0</v>
      </c>
      <c r="G1302" s="2" t="s">
        <v>15</v>
      </c>
      <c r="H1302" s="3">
        <f>H1304+H1305+H1306+H1307</f>
        <v>0</v>
      </c>
      <c r="I1302" s="22" t="s">
        <v>356</v>
      </c>
      <c r="J1302" s="27"/>
      <c r="K1302" s="22" t="s">
        <v>75</v>
      </c>
    </row>
    <row r="1303" spans="1:11" s="4" customFormat="1" ht="15" customHeight="1">
      <c r="A1303" s="20"/>
      <c r="B1303" s="21"/>
      <c r="C1303" s="2" t="s">
        <v>8</v>
      </c>
      <c r="D1303" s="3"/>
      <c r="E1303" s="2" t="s">
        <v>8</v>
      </c>
      <c r="F1303" s="3"/>
      <c r="G1303" s="2" t="s">
        <v>8</v>
      </c>
      <c r="H1303" s="3"/>
      <c r="I1303" s="22"/>
      <c r="J1303" s="27"/>
      <c r="K1303" s="22"/>
    </row>
    <row r="1304" spans="1:11" s="4" customFormat="1" ht="15" customHeight="1">
      <c r="A1304" s="20"/>
      <c r="B1304" s="21"/>
      <c r="C1304" s="5" t="s">
        <v>3</v>
      </c>
      <c r="D1304" s="3">
        <v>0</v>
      </c>
      <c r="E1304" s="5" t="s">
        <v>3</v>
      </c>
      <c r="F1304" s="3">
        <v>0</v>
      </c>
      <c r="G1304" s="5" t="s">
        <v>3</v>
      </c>
      <c r="H1304" s="3">
        <v>0</v>
      </c>
      <c r="I1304" s="22"/>
      <c r="J1304" s="27"/>
      <c r="K1304" s="22"/>
    </row>
    <row r="1305" spans="1:11" s="4" customFormat="1" ht="15" customHeight="1">
      <c r="A1305" s="20"/>
      <c r="B1305" s="21"/>
      <c r="C1305" s="5" t="s">
        <v>4</v>
      </c>
      <c r="D1305" s="3">
        <v>0</v>
      </c>
      <c r="E1305" s="5" t="s">
        <v>4</v>
      </c>
      <c r="F1305" s="3">
        <v>0</v>
      </c>
      <c r="G1305" s="5" t="s">
        <v>4</v>
      </c>
      <c r="H1305" s="3">
        <v>0</v>
      </c>
      <c r="I1305" s="22"/>
      <c r="J1305" s="27"/>
      <c r="K1305" s="22"/>
    </row>
    <row r="1306" spans="1:11" s="4" customFormat="1" ht="15" customHeight="1">
      <c r="A1306" s="20"/>
      <c r="B1306" s="21"/>
      <c r="C1306" s="5" t="s">
        <v>5</v>
      </c>
      <c r="D1306" s="3">
        <f>120900/1000</f>
        <v>120.9</v>
      </c>
      <c r="E1306" s="5" t="s">
        <v>5</v>
      </c>
      <c r="F1306" s="3">
        <v>0</v>
      </c>
      <c r="G1306" s="5" t="s">
        <v>5</v>
      </c>
      <c r="H1306" s="3">
        <v>0</v>
      </c>
      <c r="I1306" s="22"/>
      <c r="J1306" s="27"/>
      <c r="K1306" s="22"/>
    </row>
    <row r="1307" spans="1:11" s="4" customFormat="1" ht="15" customHeight="1">
      <c r="A1307" s="20"/>
      <c r="B1307" s="21"/>
      <c r="C1307" s="5" t="s">
        <v>6</v>
      </c>
      <c r="D1307" s="3">
        <v>0</v>
      </c>
      <c r="E1307" s="5" t="s">
        <v>6</v>
      </c>
      <c r="F1307" s="3">
        <v>0</v>
      </c>
      <c r="G1307" s="5" t="s">
        <v>6</v>
      </c>
      <c r="H1307" s="3">
        <v>0</v>
      </c>
      <c r="I1307" s="22"/>
      <c r="J1307" s="27"/>
      <c r="K1307" s="22"/>
    </row>
    <row r="1308" spans="1:11" s="4" customFormat="1" ht="15" customHeight="1">
      <c r="A1308" s="20" t="s">
        <v>313</v>
      </c>
      <c r="B1308" s="21" t="s">
        <v>300</v>
      </c>
      <c r="C1308" s="2" t="s">
        <v>15</v>
      </c>
      <c r="D1308" s="3">
        <f>D1310+D1311+D1312+D1313</f>
        <v>60.1</v>
      </c>
      <c r="E1308" s="2" t="s">
        <v>15</v>
      </c>
      <c r="F1308" s="3">
        <f>F1310+F1311+F1312+F1313</f>
        <v>0</v>
      </c>
      <c r="G1308" s="2" t="s">
        <v>15</v>
      </c>
      <c r="H1308" s="3">
        <f>H1310+H1311+H1312+H1313</f>
        <v>0</v>
      </c>
      <c r="I1308" s="22" t="s">
        <v>356</v>
      </c>
      <c r="J1308" s="27"/>
      <c r="K1308" s="22" t="s">
        <v>75</v>
      </c>
    </row>
    <row r="1309" spans="1:11" s="4" customFormat="1" ht="15" customHeight="1">
      <c r="A1309" s="20"/>
      <c r="B1309" s="21"/>
      <c r="C1309" s="2" t="s">
        <v>8</v>
      </c>
      <c r="D1309" s="3"/>
      <c r="E1309" s="2" t="s">
        <v>8</v>
      </c>
      <c r="F1309" s="3"/>
      <c r="G1309" s="2" t="s">
        <v>8</v>
      </c>
      <c r="H1309" s="3"/>
      <c r="I1309" s="22"/>
      <c r="J1309" s="27"/>
      <c r="K1309" s="22"/>
    </row>
    <row r="1310" spans="1:11" s="4" customFormat="1" ht="15" customHeight="1">
      <c r="A1310" s="20"/>
      <c r="B1310" s="21"/>
      <c r="C1310" s="5" t="s">
        <v>3</v>
      </c>
      <c r="D1310" s="3">
        <v>0</v>
      </c>
      <c r="E1310" s="5" t="s">
        <v>3</v>
      </c>
      <c r="F1310" s="3">
        <v>0</v>
      </c>
      <c r="G1310" s="5" t="s">
        <v>3</v>
      </c>
      <c r="H1310" s="3">
        <v>0</v>
      </c>
      <c r="I1310" s="22"/>
      <c r="J1310" s="27"/>
      <c r="K1310" s="22"/>
    </row>
    <row r="1311" spans="1:11" s="4" customFormat="1" ht="15" customHeight="1">
      <c r="A1311" s="20"/>
      <c r="B1311" s="21"/>
      <c r="C1311" s="5" t="s">
        <v>4</v>
      </c>
      <c r="D1311" s="3">
        <v>0</v>
      </c>
      <c r="E1311" s="5" t="s">
        <v>4</v>
      </c>
      <c r="F1311" s="3">
        <v>0</v>
      </c>
      <c r="G1311" s="5" t="s">
        <v>4</v>
      </c>
      <c r="H1311" s="3">
        <v>0</v>
      </c>
      <c r="I1311" s="22"/>
      <c r="J1311" s="27"/>
      <c r="K1311" s="22"/>
    </row>
    <row r="1312" spans="1:11" s="4" customFormat="1" ht="15" customHeight="1">
      <c r="A1312" s="20"/>
      <c r="B1312" s="21"/>
      <c r="C1312" s="5" t="s">
        <v>5</v>
      </c>
      <c r="D1312" s="3">
        <f>60100/1000</f>
        <v>60.1</v>
      </c>
      <c r="E1312" s="5" t="s">
        <v>5</v>
      </c>
      <c r="F1312" s="3">
        <v>0</v>
      </c>
      <c r="G1312" s="5" t="s">
        <v>5</v>
      </c>
      <c r="H1312" s="3">
        <v>0</v>
      </c>
      <c r="I1312" s="22"/>
      <c r="J1312" s="27"/>
      <c r="K1312" s="22"/>
    </row>
    <row r="1313" spans="1:11" s="4" customFormat="1" ht="15" customHeight="1">
      <c r="A1313" s="20"/>
      <c r="B1313" s="21"/>
      <c r="C1313" s="5" t="s">
        <v>6</v>
      </c>
      <c r="D1313" s="3">
        <v>0</v>
      </c>
      <c r="E1313" s="5" t="s">
        <v>6</v>
      </c>
      <c r="F1313" s="3">
        <v>0</v>
      </c>
      <c r="G1313" s="5" t="s">
        <v>6</v>
      </c>
      <c r="H1313" s="3">
        <v>0</v>
      </c>
      <c r="I1313" s="22"/>
      <c r="J1313" s="27"/>
      <c r="K1313" s="22"/>
    </row>
    <row r="1314" spans="1:11" s="4" customFormat="1">
      <c r="A1314" s="20" t="s">
        <v>314</v>
      </c>
      <c r="B1314" s="21" t="s">
        <v>301</v>
      </c>
      <c r="C1314" s="2" t="s">
        <v>15</v>
      </c>
      <c r="D1314" s="3">
        <f>D1316+D1317+D1318+D1319</f>
        <v>62.1</v>
      </c>
      <c r="E1314" s="2" t="s">
        <v>15</v>
      </c>
      <c r="F1314" s="3">
        <f>F1316+F1317+F1318+F1319</f>
        <v>0</v>
      </c>
      <c r="G1314" s="2" t="s">
        <v>15</v>
      </c>
      <c r="H1314" s="3">
        <f>H1316+H1317+H1318+H1319</f>
        <v>0</v>
      </c>
      <c r="I1314" s="22" t="s">
        <v>356</v>
      </c>
      <c r="J1314" s="27"/>
      <c r="K1314" s="22" t="s">
        <v>75</v>
      </c>
    </row>
    <row r="1315" spans="1:11" s="4" customFormat="1">
      <c r="A1315" s="20"/>
      <c r="B1315" s="21"/>
      <c r="C1315" s="2" t="s">
        <v>8</v>
      </c>
      <c r="D1315" s="3"/>
      <c r="E1315" s="2" t="s">
        <v>8</v>
      </c>
      <c r="F1315" s="3"/>
      <c r="G1315" s="2" t="s">
        <v>8</v>
      </c>
      <c r="H1315" s="3"/>
      <c r="I1315" s="22"/>
      <c r="J1315" s="27"/>
      <c r="K1315" s="22"/>
    </row>
    <row r="1316" spans="1:11" s="4" customFormat="1" ht="15" customHeight="1">
      <c r="A1316" s="20"/>
      <c r="B1316" s="21"/>
      <c r="C1316" s="5" t="s">
        <v>3</v>
      </c>
      <c r="D1316" s="3">
        <v>0</v>
      </c>
      <c r="E1316" s="5" t="s">
        <v>3</v>
      </c>
      <c r="F1316" s="3">
        <v>0</v>
      </c>
      <c r="G1316" s="5" t="s">
        <v>3</v>
      </c>
      <c r="H1316" s="3">
        <v>0</v>
      </c>
      <c r="I1316" s="22"/>
      <c r="J1316" s="27"/>
      <c r="K1316" s="22"/>
    </row>
    <row r="1317" spans="1:11" s="4" customFormat="1">
      <c r="A1317" s="20"/>
      <c r="B1317" s="21"/>
      <c r="C1317" s="5" t="s">
        <v>4</v>
      </c>
      <c r="D1317" s="3">
        <v>0</v>
      </c>
      <c r="E1317" s="5" t="s">
        <v>4</v>
      </c>
      <c r="F1317" s="3">
        <v>0</v>
      </c>
      <c r="G1317" s="5" t="s">
        <v>4</v>
      </c>
      <c r="H1317" s="3">
        <v>0</v>
      </c>
      <c r="I1317" s="22"/>
      <c r="J1317" s="27"/>
      <c r="K1317" s="22"/>
    </row>
    <row r="1318" spans="1:11" s="4" customFormat="1" ht="15" customHeight="1">
      <c r="A1318" s="20"/>
      <c r="B1318" s="21"/>
      <c r="C1318" s="5" t="s">
        <v>5</v>
      </c>
      <c r="D1318" s="3">
        <f>62100/1000</f>
        <v>62.1</v>
      </c>
      <c r="E1318" s="5" t="s">
        <v>5</v>
      </c>
      <c r="F1318" s="3">
        <v>0</v>
      </c>
      <c r="G1318" s="5" t="s">
        <v>5</v>
      </c>
      <c r="H1318" s="3">
        <v>0</v>
      </c>
      <c r="I1318" s="22"/>
      <c r="J1318" s="27"/>
      <c r="K1318" s="22"/>
    </row>
    <row r="1319" spans="1:11" s="4" customFormat="1" ht="15" customHeight="1">
      <c r="A1319" s="20"/>
      <c r="B1319" s="21"/>
      <c r="C1319" s="5" t="s">
        <v>6</v>
      </c>
      <c r="D1319" s="3">
        <v>0</v>
      </c>
      <c r="E1319" s="5" t="s">
        <v>6</v>
      </c>
      <c r="F1319" s="3">
        <v>0</v>
      </c>
      <c r="G1319" s="5" t="s">
        <v>6</v>
      </c>
      <c r="H1319" s="3">
        <v>0</v>
      </c>
      <c r="I1319" s="22"/>
      <c r="J1319" s="27"/>
      <c r="K1319" s="22"/>
    </row>
    <row r="1320" spans="1:11" s="4" customFormat="1" ht="15" customHeight="1">
      <c r="A1320" s="20" t="s">
        <v>315</v>
      </c>
      <c r="B1320" s="21" t="s">
        <v>302</v>
      </c>
      <c r="C1320" s="2" t="s">
        <v>15</v>
      </c>
      <c r="D1320" s="3">
        <f>D1322+D1323+D1324+D1325</f>
        <v>62.1</v>
      </c>
      <c r="E1320" s="2" t="s">
        <v>15</v>
      </c>
      <c r="F1320" s="3">
        <f>F1322+F1323+F1324+F1325</f>
        <v>0</v>
      </c>
      <c r="G1320" s="2" t="s">
        <v>15</v>
      </c>
      <c r="H1320" s="3">
        <f>H1322+H1323+H1324+H1325</f>
        <v>0</v>
      </c>
      <c r="I1320" s="22" t="s">
        <v>356</v>
      </c>
      <c r="J1320" s="27"/>
      <c r="K1320" s="22" t="s">
        <v>75</v>
      </c>
    </row>
    <row r="1321" spans="1:11" s="4" customFormat="1" ht="15" customHeight="1">
      <c r="A1321" s="20"/>
      <c r="B1321" s="21"/>
      <c r="C1321" s="2" t="s">
        <v>8</v>
      </c>
      <c r="D1321" s="3"/>
      <c r="E1321" s="2" t="s">
        <v>8</v>
      </c>
      <c r="F1321" s="3"/>
      <c r="G1321" s="2" t="s">
        <v>8</v>
      </c>
      <c r="H1321" s="3"/>
      <c r="I1321" s="22"/>
      <c r="J1321" s="27"/>
      <c r="K1321" s="22"/>
    </row>
    <row r="1322" spans="1:11" s="4" customFormat="1" ht="15" customHeight="1">
      <c r="A1322" s="20"/>
      <c r="B1322" s="21"/>
      <c r="C1322" s="5" t="s">
        <v>3</v>
      </c>
      <c r="D1322" s="3">
        <v>0</v>
      </c>
      <c r="E1322" s="5" t="s">
        <v>3</v>
      </c>
      <c r="F1322" s="3">
        <v>0</v>
      </c>
      <c r="G1322" s="5" t="s">
        <v>3</v>
      </c>
      <c r="H1322" s="3">
        <v>0</v>
      </c>
      <c r="I1322" s="22"/>
      <c r="J1322" s="27"/>
      <c r="K1322" s="22"/>
    </row>
    <row r="1323" spans="1:11" s="4" customFormat="1" ht="15" customHeight="1">
      <c r="A1323" s="20"/>
      <c r="B1323" s="21"/>
      <c r="C1323" s="5" t="s">
        <v>4</v>
      </c>
      <c r="D1323" s="3">
        <v>0</v>
      </c>
      <c r="E1323" s="5" t="s">
        <v>4</v>
      </c>
      <c r="F1323" s="3">
        <v>0</v>
      </c>
      <c r="G1323" s="5" t="s">
        <v>4</v>
      </c>
      <c r="H1323" s="3">
        <v>0</v>
      </c>
      <c r="I1323" s="22"/>
      <c r="J1323" s="27"/>
      <c r="K1323" s="22"/>
    </row>
    <row r="1324" spans="1:11" s="4" customFormat="1" ht="15" customHeight="1">
      <c r="A1324" s="20"/>
      <c r="B1324" s="21"/>
      <c r="C1324" s="5" t="s">
        <v>5</v>
      </c>
      <c r="D1324" s="3">
        <f>62100/1000</f>
        <v>62.1</v>
      </c>
      <c r="E1324" s="5" t="s">
        <v>5</v>
      </c>
      <c r="F1324" s="3">
        <v>0</v>
      </c>
      <c r="G1324" s="5" t="s">
        <v>5</v>
      </c>
      <c r="H1324" s="3">
        <v>0</v>
      </c>
      <c r="I1324" s="22"/>
      <c r="J1324" s="27"/>
      <c r="K1324" s="22"/>
    </row>
    <row r="1325" spans="1:11" s="4" customFormat="1" ht="15" customHeight="1">
      <c r="A1325" s="20"/>
      <c r="B1325" s="21"/>
      <c r="C1325" s="5" t="s">
        <v>6</v>
      </c>
      <c r="D1325" s="3">
        <v>0</v>
      </c>
      <c r="E1325" s="5" t="s">
        <v>6</v>
      </c>
      <c r="F1325" s="3">
        <v>0</v>
      </c>
      <c r="G1325" s="5" t="s">
        <v>6</v>
      </c>
      <c r="H1325" s="3">
        <v>0</v>
      </c>
      <c r="I1325" s="22"/>
      <c r="J1325" s="27"/>
      <c r="K1325" s="22"/>
    </row>
    <row r="1326" spans="1:11" s="4" customFormat="1" ht="15" customHeight="1">
      <c r="A1326" s="20" t="s">
        <v>316</v>
      </c>
      <c r="B1326" s="21" t="s">
        <v>303</v>
      </c>
      <c r="C1326" s="2" t="s">
        <v>15</v>
      </c>
      <c r="D1326" s="3">
        <f>D1328+D1329+D1330+D1331</f>
        <v>86.3</v>
      </c>
      <c r="E1326" s="2" t="s">
        <v>15</v>
      </c>
      <c r="F1326" s="3">
        <f>F1328+F1329+F1330+F1331</f>
        <v>0</v>
      </c>
      <c r="G1326" s="2" t="s">
        <v>15</v>
      </c>
      <c r="H1326" s="3">
        <f>H1328+H1329+H1330+H1331</f>
        <v>0</v>
      </c>
      <c r="I1326" s="22" t="s">
        <v>356</v>
      </c>
      <c r="J1326" s="27"/>
      <c r="K1326" s="22" t="s">
        <v>75</v>
      </c>
    </row>
    <row r="1327" spans="1:11" s="4" customFormat="1" ht="15" customHeight="1">
      <c r="A1327" s="20"/>
      <c r="B1327" s="21"/>
      <c r="C1327" s="2" t="s">
        <v>8</v>
      </c>
      <c r="D1327" s="3"/>
      <c r="E1327" s="2" t="s">
        <v>8</v>
      </c>
      <c r="F1327" s="3"/>
      <c r="G1327" s="2" t="s">
        <v>8</v>
      </c>
      <c r="H1327" s="3"/>
      <c r="I1327" s="22"/>
      <c r="J1327" s="27"/>
      <c r="K1327" s="22"/>
    </row>
    <row r="1328" spans="1:11" s="4" customFormat="1" ht="15" customHeight="1">
      <c r="A1328" s="20"/>
      <c r="B1328" s="21"/>
      <c r="C1328" s="5" t="s">
        <v>3</v>
      </c>
      <c r="D1328" s="3">
        <v>0</v>
      </c>
      <c r="E1328" s="5" t="s">
        <v>3</v>
      </c>
      <c r="F1328" s="3">
        <v>0</v>
      </c>
      <c r="G1328" s="5" t="s">
        <v>3</v>
      </c>
      <c r="H1328" s="3">
        <v>0</v>
      </c>
      <c r="I1328" s="22"/>
      <c r="J1328" s="27"/>
      <c r="K1328" s="22"/>
    </row>
    <row r="1329" spans="1:11" s="4" customFormat="1" ht="15" customHeight="1">
      <c r="A1329" s="20"/>
      <c r="B1329" s="21"/>
      <c r="C1329" s="5" t="s">
        <v>4</v>
      </c>
      <c r="D1329" s="3">
        <v>0</v>
      </c>
      <c r="E1329" s="5" t="s">
        <v>4</v>
      </c>
      <c r="F1329" s="3">
        <v>0</v>
      </c>
      <c r="G1329" s="5" t="s">
        <v>4</v>
      </c>
      <c r="H1329" s="3">
        <v>0</v>
      </c>
      <c r="I1329" s="22"/>
      <c r="J1329" s="27"/>
      <c r="K1329" s="22"/>
    </row>
    <row r="1330" spans="1:11" s="4" customFormat="1" ht="15" customHeight="1">
      <c r="A1330" s="20"/>
      <c r="B1330" s="21"/>
      <c r="C1330" s="5" t="s">
        <v>5</v>
      </c>
      <c r="D1330" s="3">
        <f>86300/1000</f>
        <v>86.3</v>
      </c>
      <c r="E1330" s="5" t="s">
        <v>5</v>
      </c>
      <c r="F1330" s="3">
        <v>0</v>
      </c>
      <c r="G1330" s="5" t="s">
        <v>5</v>
      </c>
      <c r="H1330" s="3">
        <v>0</v>
      </c>
      <c r="I1330" s="22"/>
      <c r="J1330" s="27"/>
      <c r="K1330" s="22"/>
    </row>
    <row r="1331" spans="1:11" s="4" customFormat="1" ht="15" customHeight="1">
      <c r="A1331" s="20"/>
      <c r="B1331" s="21"/>
      <c r="C1331" s="5" t="s">
        <v>6</v>
      </c>
      <c r="D1331" s="3">
        <v>0</v>
      </c>
      <c r="E1331" s="5" t="s">
        <v>6</v>
      </c>
      <c r="F1331" s="3">
        <v>0</v>
      </c>
      <c r="G1331" s="5" t="s">
        <v>6</v>
      </c>
      <c r="H1331" s="3">
        <v>0</v>
      </c>
      <c r="I1331" s="22"/>
      <c r="J1331" s="27"/>
      <c r="K1331" s="22"/>
    </row>
    <row r="1332" spans="1:11" s="4" customFormat="1" ht="15" customHeight="1">
      <c r="A1332" s="20" t="s">
        <v>317</v>
      </c>
      <c r="B1332" s="21" t="s">
        <v>304</v>
      </c>
      <c r="C1332" s="2" t="s">
        <v>15</v>
      </c>
      <c r="D1332" s="3">
        <f>D1334+D1335+D1336+D1337</f>
        <v>60.1</v>
      </c>
      <c r="E1332" s="2" t="s">
        <v>15</v>
      </c>
      <c r="F1332" s="3">
        <f>F1334+F1335+F1336+F1337</f>
        <v>0</v>
      </c>
      <c r="G1332" s="2" t="s">
        <v>15</v>
      </c>
      <c r="H1332" s="3">
        <f>H1334+H1335+H1336+H1337</f>
        <v>0</v>
      </c>
      <c r="I1332" s="22" t="s">
        <v>356</v>
      </c>
      <c r="J1332" s="27"/>
      <c r="K1332" s="22" t="s">
        <v>75</v>
      </c>
    </row>
    <row r="1333" spans="1:11" s="4" customFormat="1" ht="15" customHeight="1">
      <c r="A1333" s="20"/>
      <c r="B1333" s="21"/>
      <c r="C1333" s="2" t="s">
        <v>8</v>
      </c>
      <c r="D1333" s="3"/>
      <c r="E1333" s="2" t="s">
        <v>8</v>
      </c>
      <c r="F1333" s="3"/>
      <c r="G1333" s="2" t="s">
        <v>8</v>
      </c>
      <c r="H1333" s="3"/>
      <c r="I1333" s="22"/>
      <c r="J1333" s="27"/>
      <c r="K1333" s="22"/>
    </row>
    <row r="1334" spans="1:11" s="4" customFormat="1" ht="15" customHeight="1">
      <c r="A1334" s="20"/>
      <c r="B1334" s="21"/>
      <c r="C1334" s="5" t="s">
        <v>3</v>
      </c>
      <c r="D1334" s="3">
        <v>0</v>
      </c>
      <c r="E1334" s="5" t="s">
        <v>3</v>
      </c>
      <c r="F1334" s="3">
        <v>0</v>
      </c>
      <c r="G1334" s="5" t="s">
        <v>3</v>
      </c>
      <c r="H1334" s="3">
        <v>0</v>
      </c>
      <c r="I1334" s="22"/>
      <c r="J1334" s="27"/>
      <c r="K1334" s="22"/>
    </row>
    <row r="1335" spans="1:11" s="4" customFormat="1" ht="15" customHeight="1">
      <c r="A1335" s="20"/>
      <c r="B1335" s="21"/>
      <c r="C1335" s="5" t="s">
        <v>4</v>
      </c>
      <c r="D1335" s="3">
        <v>0</v>
      </c>
      <c r="E1335" s="5" t="s">
        <v>4</v>
      </c>
      <c r="F1335" s="3">
        <v>0</v>
      </c>
      <c r="G1335" s="5" t="s">
        <v>4</v>
      </c>
      <c r="H1335" s="3">
        <v>0</v>
      </c>
      <c r="I1335" s="22"/>
      <c r="J1335" s="27"/>
      <c r="K1335" s="22"/>
    </row>
    <row r="1336" spans="1:11" s="4" customFormat="1" ht="15" customHeight="1">
      <c r="A1336" s="20"/>
      <c r="B1336" s="21"/>
      <c r="C1336" s="5" t="s">
        <v>5</v>
      </c>
      <c r="D1336" s="3">
        <f>60100/1000</f>
        <v>60.1</v>
      </c>
      <c r="E1336" s="5" t="s">
        <v>5</v>
      </c>
      <c r="F1336" s="3">
        <v>0</v>
      </c>
      <c r="G1336" s="5" t="s">
        <v>5</v>
      </c>
      <c r="H1336" s="3">
        <v>0</v>
      </c>
      <c r="I1336" s="22"/>
      <c r="J1336" s="27"/>
      <c r="K1336" s="22"/>
    </row>
    <row r="1337" spans="1:11" s="4" customFormat="1" ht="15" customHeight="1">
      <c r="A1337" s="20"/>
      <c r="B1337" s="21"/>
      <c r="C1337" s="5" t="s">
        <v>6</v>
      </c>
      <c r="D1337" s="3">
        <v>0</v>
      </c>
      <c r="E1337" s="5" t="s">
        <v>6</v>
      </c>
      <c r="F1337" s="3">
        <v>0</v>
      </c>
      <c r="G1337" s="5" t="s">
        <v>6</v>
      </c>
      <c r="H1337" s="3">
        <v>0</v>
      </c>
      <c r="I1337" s="22"/>
      <c r="J1337" s="27"/>
      <c r="K1337" s="22"/>
    </row>
    <row r="1338" spans="1:11" s="4" customFormat="1" ht="15" customHeight="1">
      <c r="A1338" s="20" t="s">
        <v>318</v>
      </c>
      <c r="B1338" s="21" t="s">
        <v>305</v>
      </c>
      <c r="C1338" s="2" t="s">
        <v>15</v>
      </c>
      <c r="D1338" s="3">
        <f>D1340+D1341+D1342+D1343</f>
        <v>62.1</v>
      </c>
      <c r="E1338" s="2" t="s">
        <v>15</v>
      </c>
      <c r="F1338" s="3">
        <f>F1340+F1341+F1342+F1343</f>
        <v>0</v>
      </c>
      <c r="G1338" s="2" t="s">
        <v>15</v>
      </c>
      <c r="H1338" s="3">
        <f>H1340+H1341+H1342+H1343</f>
        <v>0</v>
      </c>
      <c r="I1338" s="22" t="s">
        <v>356</v>
      </c>
      <c r="J1338" s="27"/>
      <c r="K1338" s="22" t="s">
        <v>75</v>
      </c>
    </row>
    <row r="1339" spans="1:11" s="4" customFormat="1" ht="15" customHeight="1">
      <c r="A1339" s="20"/>
      <c r="B1339" s="21"/>
      <c r="C1339" s="2" t="s">
        <v>8</v>
      </c>
      <c r="D1339" s="3"/>
      <c r="E1339" s="2" t="s">
        <v>8</v>
      </c>
      <c r="F1339" s="3"/>
      <c r="G1339" s="2" t="s">
        <v>8</v>
      </c>
      <c r="H1339" s="3"/>
      <c r="I1339" s="22"/>
      <c r="J1339" s="27"/>
      <c r="K1339" s="22"/>
    </row>
    <row r="1340" spans="1:11" s="4" customFormat="1" ht="15" customHeight="1">
      <c r="A1340" s="20"/>
      <c r="B1340" s="21"/>
      <c r="C1340" s="5" t="s">
        <v>3</v>
      </c>
      <c r="D1340" s="3">
        <v>0</v>
      </c>
      <c r="E1340" s="5" t="s">
        <v>3</v>
      </c>
      <c r="F1340" s="3">
        <v>0</v>
      </c>
      <c r="G1340" s="5" t="s">
        <v>3</v>
      </c>
      <c r="H1340" s="3">
        <v>0</v>
      </c>
      <c r="I1340" s="22"/>
      <c r="J1340" s="27"/>
      <c r="K1340" s="22"/>
    </row>
    <row r="1341" spans="1:11" s="4" customFormat="1" ht="15" customHeight="1">
      <c r="A1341" s="20"/>
      <c r="B1341" s="21"/>
      <c r="C1341" s="5" t="s">
        <v>4</v>
      </c>
      <c r="D1341" s="3">
        <v>0</v>
      </c>
      <c r="E1341" s="5" t="s">
        <v>4</v>
      </c>
      <c r="F1341" s="3">
        <v>0</v>
      </c>
      <c r="G1341" s="5" t="s">
        <v>4</v>
      </c>
      <c r="H1341" s="3">
        <v>0</v>
      </c>
      <c r="I1341" s="22"/>
      <c r="J1341" s="27"/>
      <c r="K1341" s="22"/>
    </row>
    <row r="1342" spans="1:11" s="4" customFormat="1" ht="15" customHeight="1">
      <c r="A1342" s="20"/>
      <c r="B1342" s="21"/>
      <c r="C1342" s="5" t="s">
        <v>5</v>
      </c>
      <c r="D1342" s="3">
        <f>62100/1000</f>
        <v>62.1</v>
      </c>
      <c r="E1342" s="5" t="s">
        <v>5</v>
      </c>
      <c r="F1342" s="3">
        <v>0</v>
      </c>
      <c r="G1342" s="5" t="s">
        <v>5</v>
      </c>
      <c r="H1342" s="3">
        <v>0</v>
      </c>
      <c r="I1342" s="22"/>
      <c r="J1342" s="27"/>
      <c r="K1342" s="22"/>
    </row>
    <row r="1343" spans="1:11" s="4" customFormat="1" ht="15" customHeight="1">
      <c r="A1343" s="20"/>
      <c r="B1343" s="21"/>
      <c r="C1343" s="5" t="s">
        <v>6</v>
      </c>
      <c r="D1343" s="3">
        <v>0</v>
      </c>
      <c r="E1343" s="5" t="s">
        <v>6</v>
      </c>
      <c r="F1343" s="3">
        <v>0</v>
      </c>
      <c r="G1343" s="5" t="s">
        <v>6</v>
      </c>
      <c r="H1343" s="3">
        <v>0</v>
      </c>
      <c r="I1343" s="22"/>
      <c r="J1343" s="27"/>
      <c r="K1343" s="22"/>
    </row>
    <row r="1344" spans="1:11" s="4" customFormat="1" ht="15" customHeight="1">
      <c r="A1344" s="20" t="s">
        <v>319</v>
      </c>
      <c r="B1344" s="21" t="s">
        <v>306</v>
      </c>
      <c r="C1344" s="2" t="s">
        <v>15</v>
      </c>
      <c r="D1344" s="3">
        <f>D1346+D1347+D1348+D1349</f>
        <v>230.5</v>
      </c>
      <c r="E1344" s="2" t="s">
        <v>15</v>
      </c>
      <c r="F1344" s="3">
        <f>F1346+F1347+F1348+F1349</f>
        <v>0</v>
      </c>
      <c r="G1344" s="2" t="s">
        <v>15</v>
      </c>
      <c r="H1344" s="3">
        <f>H1346+H1347+H1348+H1349</f>
        <v>0</v>
      </c>
      <c r="I1344" s="22" t="s">
        <v>356</v>
      </c>
      <c r="J1344" s="27"/>
      <c r="K1344" s="22" t="s">
        <v>75</v>
      </c>
    </row>
    <row r="1345" spans="1:11" s="4" customFormat="1" ht="15" customHeight="1">
      <c r="A1345" s="20"/>
      <c r="B1345" s="21"/>
      <c r="C1345" s="2" t="s">
        <v>8</v>
      </c>
      <c r="D1345" s="3"/>
      <c r="E1345" s="2" t="s">
        <v>8</v>
      </c>
      <c r="F1345" s="3"/>
      <c r="G1345" s="2" t="s">
        <v>8</v>
      </c>
      <c r="H1345" s="3"/>
      <c r="I1345" s="22"/>
      <c r="J1345" s="27"/>
      <c r="K1345" s="22"/>
    </row>
    <row r="1346" spans="1:11" s="4" customFormat="1" ht="15" customHeight="1">
      <c r="A1346" s="20"/>
      <c r="B1346" s="21"/>
      <c r="C1346" s="5" t="s">
        <v>3</v>
      </c>
      <c r="D1346" s="3">
        <v>0</v>
      </c>
      <c r="E1346" s="5" t="s">
        <v>3</v>
      </c>
      <c r="F1346" s="3">
        <v>0</v>
      </c>
      <c r="G1346" s="5" t="s">
        <v>3</v>
      </c>
      <c r="H1346" s="3">
        <v>0</v>
      </c>
      <c r="I1346" s="22"/>
      <c r="J1346" s="27"/>
      <c r="K1346" s="22"/>
    </row>
    <row r="1347" spans="1:11" s="4" customFormat="1" ht="15" customHeight="1">
      <c r="A1347" s="20"/>
      <c r="B1347" s="21"/>
      <c r="C1347" s="5" t="s">
        <v>4</v>
      </c>
      <c r="D1347" s="3">
        <v>0</v>
      </c>
      <c r="E1347" s="5" t="s">
        <v>4</v>
      </c>
      <c r="F1347" s="3">
        <v>0</v>
      </c>
      <c r="G1347" s="5" t="s">
        <v>4</v>
      </c>
      <c r="H1347" s="3">
        <v>0</v>
      </c>
      <c r="I1347" s="22"/>
      <c r="J1347" s="27"/>
      <c r="K1347" s="22"/>
    </row>
    <row r="1348" spans="1:11" s="4" customFormat="1" ht="15" customHeight="1">
      <c r="A1348" s="20"/>
      <c r="B1348" s="21"/>
      <c r="C1348" s="5" t="s">
        <v>5</v>
      </c>
      <c r="D1348" s="3">
        <f>230500/1000</f>
        <v>230.5</v>
      </c>
      <c r="E1348" s="5" t="s">
        <v>5</v>
      </c>
      <c r="F1348" s="3">
        <v>0</v>
      </c>
      <c r="G1348" s="5" t="s">
        <v>5</v>
      </c>
      <c r="H1348" s="3">
        <v>0</v>
      </c>
      <c r="I1348" s="22"/>
      <c r="J1348" s="27"/>
      <c r="K1348" s="22"/>
    </row>
    <row r="1349" spans="1:11" s="4" customFormat="1" ht="15" customHeight="1">
      <c r="A1349" s="20"/>
      <c r="B1349" s="21"/>
      <c r="C1349" s="5" t="s">
        <v>6</v>
      </c>
      <c r="D1349" s="3">
        <v>0</v>
      </c>
      <c r="E1349" s="5" t="s">
        <v>6</v>
      </c>
      <c r="F1349" s="3">
        <v>0</v>
      </c>
      <c r="G1349" s="5" t="s">
        <v>6</v>
      </c>
      <c r="H1349" s="3">
        <v>0</v>
      </c>
      <c r="I1349" s="22"/>
      <c r="J1349" s="27"/>
      <c r="K1349" s="22"/>
    </row>
    <row r="1350" spans="1:11" s="4" customFormat="1" ht="15" customHeight="1">
      <c r="A1350" s="20" t="s">
        <v>320</v>
      </c>
      <c r="B1350" s="21" t="s">
        <v>434</v>
      </c>
      <c r="C1350" s="2" t="s">
        <v>15</v>
      </c>
      <c r="D1350" s="3">
        <f>D1352+D1353+D1354+D1355</f>
        <v>68.94</v>
      </c>
      <c r="E1350" s="2" t="s">
        <v>15</v>
      </c>
      <c r="F1350" s="3">
        <f>F1352+F1353+F1354+F1355</f>
        <v>0</v>
      </c>
      <c r="G1350" s="2" t="s">
        <v>15</v>
      </c>
      <c r="H1350" s="3">
        <f>H1352+H1353+H1354+H1355</f>
        <v>0</v>
      </c>
      <c r="I1350" s="22" t="s">
        <v>356</v>
      </c>
      <c r="J1350" s="27"/>
      <c r="K1350" s="22" t="s">
        <v>75</v>
      </c>
    </row>
    <row r="1351" spans="1:11" s="4" customFormat="1" ht="15" customHeight="1">
      <c r="A1351" s="20"/>
      <c r="B1351" s="21"/>
      <c r="C1351" s="2" t="s">
        <v>8</v>
      </c>
      <c r="D1351" s="3"/>
      <c r="E1351" s="2" t="s">
        <v>8</v>
      </c>
      <c r="F1351" s="3"/>
      <c r="G1351" s="2" t="s">
        <v>8</v>
      </c>
      <c r="H1351" s="3"/>
      <c r="I1351" s="22"/>
      <c r="J1351" s="27"/>
      <c r="K1351" s="22"/>
    </row>
    <row r="1352" spans="1:11" s="4" customFormat="1" ht="15" customHeight="1">
      <c r="A1352" s="20"/>
      <c r="B1352" s="21"/>
      <c r="C1352" s="5" t="s">
        <v>3</v>
      </c>
      <c r="D1352" s="3">
        <v>0</v>
      </c>
      <c r="E1352" s="5" t="s">
        <v>3</v>
      </c>
      <c r="F1352" s="3">
        <v>0</v>
      </c>
      <c r="G1352" s="5" t="s">
        <v>3</v>
      </c>
      <c r="H1352" s="3">
        <v>0</v>
      </c>
      <c r="I1352" s="22"/>
      <c r="J1352" s="27"/>
      <c r="K1352" s="22"/>
    </row>
    <row r="1353" spans="1:11" s="4" customFormat="1" ht="15" customHeight="1">
      <c r="A1353" s="20"/>
      <c r="B1353" s="21"/>
      <c r="C1353" s="5" t="s">
        <v>4</v>
      </c>
      <c r="D1353" s="3">
        <v>0</v>
      </c>
      <c r="E1353" s="5" t="s">
        <v>4</v>
      </c>
      <c r="F1353" s="3">
        <v>0</v>
      </c>
      <c r="G1353" s="5" t="s">
        <v>4</v>
      </c>
      <c r="H1353" s="3">
        <v>0</v>
      </c>
      <c r="I1353" s="22"/>
      <c r="J1353" s="27"/>
      <c r="K1353" s="22"/>
    </row>
    <row r="1354" spans="1:11" s="4" customFormat="1" ht="15" customHeight="1">
      <c r="A1354" s="20"/>
      <c r="B1354" s="21"/>
      <c r="C1354" s="5" t="s">
        <v>5</v>
      </c>
      <c r="D1354" s="3">
        <f>68942.22/1000</f>
        <v>68.94</v>
      </c>
      <c r="E1354" s="5" t="s">
        <v>5</v>
      </c>
      <c r="F1354" s="3">
        <v>0</v>
      </c>
      <c r="G1354" s="5" t="s">
        <v>5</v>
      </c>
      <c r="H1354" s="3">
        <v>0</v>
      </c>
      <c r="I1354" s="22"/>
      <c r="J1354" s="27"/>
      <c r="K1354" s="22"/>
    </row>
    <row r="1355" spans="1:11" s="4" customFormat="1" ht="15" customHeight="1">
      <c r="A1355" s="20"/>
      <c r="B1355" s="21"/>
      <c r="C1355" s="5" t="s">
        <v>6</v>
      </c>
      <c r="D1355" s="3">
        <v>0</v>
      </c>
      <c r="E1355" s="5" t="s">
        <v>6</v>
      </c>
      <c r="F1355" s="3">
        <v>0</v>
      </c>
      <c r="G1355" s="5" t="s">
        <v>6</v>
      </c>
      <c r="H1355" s="3">
        <v>0</v>
      </c>
      <c r="I1355" s="22"/>
      <c r="J1355" s="27"/>
      <c r="K1355" s="22"/>
    </row>
    <row r="1356" spans="1:11" s="4" customFormat="1" ht="15" customHeight="1">
      <c r="A1356" s="20" t="s">
        <v>321</v>
      </c>
      <c r="B1356" s="21" t="s">
        <v>435</v>
      </c>
      <c r="C1356" s="2" t="s">
        <v>15</v>
      </c>
      <c r="D1356" s="3">
        <f>D1358+D1359+D1360+D1361</f>
        <v>46.3</v>
      </c>
      <c r="E1356" s="2" t="s">
        <v>15</v>
      </c>
      <c r="F1356" s="3">
        <f>F1358+F1359+F1360+F1361</f>
        <v>0</v>
      </c>
      <c r="G1356" s="2" t="s">
        <v>15</v>
      </c>
      <c r="H1356" s="3">
        <f>H1358+H1359+H1360+H1361</f>
        <v>0</v>
      </c>
      <c r="I1356" s="22" t="s">
        <v>356</v>
      </c>
      <c r="J1356" s="27"/>
      <c r="K1356" s="22" t="s">
        <v>75</v>
      </c>
    </row>
    <row r="1357" spans="1:11" s="4" customFormat="1" ht="15" customHeight="1">
      <c r="A1357" s="20"/>
      <c r="B1357" s="21"/>
      <c r="C1357" s="2" t="s">
        <v>8</v>
      </c>
      <c r="D1357" s="3"/>
      <c r="E1357" s="2" t="s">
        <v>8</v>
      </c>
      <c r="F1357" s="3"/>
      <c r="G1357" s="2" t="s">
        <v>8</v>
      </c>
      <c r="H1357" s="3"/>
      <c r="I1357" s="22"/>
      <c r="J1357" s="27"/>
      <c r="K1357" s="22"/>
    </row>
    <row r="1358" spans="1:11" s="4" customFormat="1" ht="15" customHeight="1">
      <c r="A1358" s="20"/>
      <c r="B1358" s="21"/>
      <c r="C1358" s="5" t="s">
        <v>3</v>
      </c>
      <c r="D1358" s="3">
        <v>0</v>
      </c>
      <c r="E1358" s="5" t="s">
        <v>3</v>
      </c>
      <c r="F1358" s="3">
        <v>0</v>
      </c>
      <c r="G1358" s="5" t="s">
        <v>3</v>
      </c>
      <c r="H1358" s="3">
        <v>0</v>
      </c>
      <c r="I1358" s="22"/>
      <c r="J1358" s="27"/>
      <c r="K1358" s="22"/>
    </row>
    <row r="1359" spans="1:11" s="4" customFormat="1" ht="15" customHeight="1">
      <c r="A1359" s="20"/>
      <c r="B1359" s="21"/>
      <c r="C1359" s="5" t="s">
        <v>4</v>
      </c>
      <c r="D1359" s="3">
        <v>0</v>
      </c>
      <c r="E1359" s="5" t="s">
        <v>4</v>
      </c>
      <c r="F1359" s="3">
        <v>0</v>
      </c>
      <c r="G1359" s="5" t="s">
        <v>4</v>
      </c>
      <c r="H1359" s="3">
        <v>0</v>
      </c>
      <c r="I1359" s="22"/>
      <c r="J1359" s="27"/>
      <c r="K1359" s="22"/>
    </row>
    <row r="1360" spans="1:11" s="4" customFormat="1" ht="15" customHeight="1">
      <c r="A1360" s="20"/>
      <c r="B1360" s="21"/>
      <c r="C1360" s="5" t="s">
        <v>5</v>
      </c>
      <c r="D1360" s="3">
        <f>46299.22/1000</f>
        <v>46.3</v>
      </c>
      <c r="E1360" s="5" t="s">
        <v>5</v>
      </c>
      <c r="F1360" s="3">
        <v>0</v>
      </c>
      <c r="G1360" s="5" t="s">
        <v>5</v>
      </c>
      <c r="H1360" s="3">
        <v>0</v>
      </c>
      <c r="I1360" s="22"/>
      <c r="J1360" s="27"/>
      <c r="K1360" s="22"/>
    </row>
    <row r="1361" spans="1:11" s="4" customFormat="1" ht="15" customHeight="1">
      <c r="A1361" s="20"/>
      <c r="B1361" s="21"/>
      <c r="C1361" s="5" t="s">
        <v>6</v>
      </c>
      <c r="D1361" s="3">
        <v>0</v>
      </c>
      <c r="E1361" s="5" t="s">
        <v>6</v>
      </c>
      <c r="F1361" s="3">
        <v>0</v>
      </c>
      <c r="G1361" s="5" t="s">
        <v>6</v>
      </c>
      <c r="H1361" s="3">
        <v>0</v>
      </c>
      <c r="I1361" s="22"/>
      <c r="J1361" s="27"/>
      <c r="K1361" s="22"/>
    </row>
    <row r="1362" spans="1:11" s="4" customFormat="1" ht="15" customHeight="1">
      <c r="A1362" s="20" t="s">
        <v>322</v>
      </c>
      <c r="B1362" s="21" t="s">
        <v>436</v>
      </c>
      <c r="C1362" s="2" t="s">
        <v>15</v>
      </c>
      <c r="D1362" s="3">
        <f>D1364+D1365+D1366+D1367</f>
        <v>73.150000000000006</v>
      </c>
      <c r="E1362" s="2" t="s">
        <v>15</v>
      </c>
      <c r="F1362" s="3">
        <f>F1364+F1365+F1366+F1367</f>
        <v>0</v>
      </c>
      <c r="G1362" s="2" t="s">
        <v>15</v>
      </c>
      <c r="H1362" s="3">
        <f>H1364+H1365+H1366+H1367</f>
        <v>0</v>
      </c>
      <c r="I1362" s="22" t="s">
        <v>356</v>
      </c>
      <c r="J1362" s="27"/>
      <c r="K1362" s="22" t="s">
        <v>75</v>
      </c>
    </row>
    <row r="1363" spans="1:11" s="4" customFormat="1" ht="15" customHeight="1">
      <c r="A1363" s="20"/>
      <c r="B1363" s="21"/>
      <c r="C1363" s="2" t="s">
        <v>8</v>
      </c>
      <c r="D1363" s="3"/>
      <c r="E1363" s="2" t="s">
        <v>8</v>
      </c>
      <c r="F1363" s="3"/>
      <c r="G1363" s="2" t="s">
        <v>8</v>
      </c>
      <c r="H1363" s="3"/>
      <c r="I1363" s="22"/>
      <c r="J1363" s="27"/>
      <c r="K1363" s="22"/>
    </row>
    <row r="1364" spans="1:11" s="4" customFormat="1" ht="15" customHeight="1">
      <c r="A1364" s="20"/>
      <c r="B1364" s="21"/>
      <c r="C1364" s="5" t="s">
        <v>3</v>
      </c>
      <c r="D1364" s="3">
        <v>0</v>
      </c>
      <c r="E1364" s="5" t="s">
        <v>3</v>
      </c>
      <c r="F1364" s="3">
        <v>0</v>
      </c>
      <c r="G1364" s="5" t="s">
        <v>3</v>
      </c>
      <c r="H1364" s="3">
        <v>0</v>
      </c>
      <c r="I1364" s="22"/>
      <c r="J1364" s="27"/>
      <c r="K1364" s="22"/>
    </row>
    <row r="1365" spans="1:11" s="4" customFormat="1" ht="15" customHeight="1">
      <c r="A1365" s="20"/>
      <c r="B1365" s="21"/>
      <c r="C1365" s="5" t="s">
        <v>4</v>
      </c>
      <c r="D1365" s="3">
        <v>0</v>
      </c>
      <c r="E1365" s="5" t="s">
        <v>4</v>
      </c>
      <c r="F1365" s="3">
        <v>0</v>
      </c>
      <c r="G1365" s="5" t="s">
        <v>4</v>
      </c>
      <c r="H1365" s="3">
        <v>0</v>
      </c>
      <c r="I1365" s="22"/>
      <c r="J1365" s="27"/>
      <c r="K1365" s="22"/>
    </row>
    <row r="1366" spans="1:11" s="4" customFormat="1" ht="15" customHeight="1">
      <c r="A1366" s="20"/>
      <c r="B1366" s="21"/>
      <c r="C1366" s="5" t="s">
        <v>5</v>
      </c>
      <c r="D1366" s="3">
        <f>73154.5/1000</f>
        <v>73.150000000000006</v>
      </c>
      <c r="E1366" s="5" t="s">
        <v>5</v>
      </c>
      <c r="F1366" s="3">
        <v>0</v>
      </c>
      <c r="G1366" s="5" t="s">
        <v>5</v>
      </c>
      <c r="H1366" s="3">
        <v>0</v>
      </c>
      <c r="I1366" s="22"/>
      <c r="J1366" s="27"/>
      <c r="K1366" s="22"/>
    </row>
    <row r="1367" spans="1:11" s="4" customFormat="1" ht="15" customHeight="1">
      <c r="A1367" s="20"/>
      <c r="B1367" s="21"/>
      <c r="C1367" s="5" t="s">
        <v>6</v>
      </c>
      <c r="D1367" s="3">
        <v>0</v>
      </c>
      <c r="E1367" s="5" t="s">
        <v>6</v>
      </c>
      <c r="F1367" s="3">
        <v>0</v>
      </c>
      <c r="G1367" s="5" t="s">
        <v>6</v>
      </c>
      <c r="H1367" s="3">
        <v>0</v>
      </c>
      <c r="I1367" s="22"/>
      <c r="J1367" s="27"/>
      <c r="K1367" s="22"/>
    </row>
    <row r="1368" spans="1:11" s="4" customFormat="1" ht="15" customHeight="1">
      <c r="A1368" s="20" t="s">
        <v>323</v>
      </c>
      <c r="B1368" s="21" t="s">
        <v>437</v>
      </c>
      <c r="C1368" s="2" t="s">
        <v>15</v>
      </c>
      <c r="D1368" s="3">
        <f>D1370+D1371+D1372+D1373</f>
        <v>38.03</v>
      </c>
      <c r="E1368" s="2" t="s">
        <v>15</v>
      </c>
      <c r="F1368" s="3">
        <f>F1370+F1371+F1372+F1373</f>
        <v>0</v>
      </c>
      <c r="G1368" s="2" t="s">
        <v>15</v>
      </c>
      <c r="H1368" s="3">
        <f>H1370+H1371+H1372+H1373</f>
        <v>0</v>
      </c>
      <c r="I1368" s="22" t="s">
        <v>356</v>
      </c>
      <c r="J1368" s="27"/>
      <c r="K1368" s="22" t="s">
        <v>75</v>
      </c>
    </row>
    <row r="1369" spans="1:11" s="4" customFormat="1" ht="15" customHeight="1">
      <c r="A1369" s="20"/>
      <c r="B1369" s="21"/>
      <c r="C1369" s="2" t="s">
        <v>8</v>
      </c>
      <c r="D1369" s="3"/>
      <c r="E1369" s="2" t="s">
        <v>8</v>
      </c>
      <c r="F1369" s="3"/>
      <c r="G1369" s="2" t="s">
        <v>8</v>
      </c>
      <c r="H1369" s="3"/>
      <c r="I1369" s="22"/>
      <c r="J1369" s="27"/>
      <c r="K1369" s="22"/>
    </row>
    <row r="1370" spans="1:11" s="4" customFormat="1" ht="15" customHeight="1">
      <c r="A1370" s="20"/>
      <c r="B1370" s="21"/>
      <c r="C1370" s="5" t="s">
        <v>3</v>
      </c>
      <c r="D1370" s="3">
        <v>0</v>
      </c>
      <c r="E1370" s="5" t="s">
        <v>3</v>
      </c>
      <c r="F1370" s="3">
        <v>0</v>
      </c>
      <c r="G1370" s="5" t="s">
        <v>3</v>
      </c>
      <c r="H1370" s="3">
        <v>0</v>
      </c>
      <c r="I1370" s="22"/>
      <c r="J1370" s="27"/>
      <c r="K1370" s="22"/>
    </row>
    <row r="1371" spans="1:11" s="4" customFormat="1" ht="15" customHeight="1">
      <c r="A1371" s="20"/>
      <c r="B1371" s="21"/>
      <c r="C1371" s="5" t="s">
        <v>4</v>
      </c>
      <c r="D1371" s="3">
        <v>0</v>
      </c>
      <c r="E1371" s="5" t="s">
        <v>4</v>
      </c>
      <c r="F1371" s="3">
        <v>0</v>
      </c>
      <c r="G1371" s="5" t="s">
        <v>4</v>
      </c>
      <c r="H1371" s="3">
        <v>0</v>
      </c>
      <c r="I1371" s="22"/>
      <c r="J1371" s="27"/>
      <c r="K1371" s="22"/>
    </row>
    <row r="1372" spans="1:11" s="4" customFormat="1" ht="15" customHeight="1">
      <c r="A1372" s="20"/>
      <c r="B1372" s="21"/>
      <c r="C1372" s="5" t="s">
        <v>5</v>
      </c>
      <c r="D1372" s="3">
        <f>38025.2/1000</f>
        <v>38.03</v>
      </c>
      <c r="E1372" s="5" t="s">
        <v>5</v>
      </c>
      <c r="F1372" s="3">
        <v>0</v>
      </c>
      <c r="G1372" s="5" t="s">
        <v>5</v>
      </c>
      <c r="H1372" s="3">
        <v>0</v>
      </c>
      <c r="I1372" s="22"/>
      <c r="J1372" s="27"/>
      <c r="K1372" s="22"/>
    </row>
    <row r="1373" spans="1:11" s="4" customFormat="1" ht="15" customHeight="1">
      <c r="A1373" s="20"/>
      <c r="B1373" s="21"/>
      <c r="C1373" s="5" t="s">
        <v>6</v>
      </c>
      <c r="D1373" s="3">
        <v>0</v>
      </c>
      <c r="E1373" s="5" t="s">
        <v>6</v>
      </c>
      <c r="F1373" s="3">
        <v>0</v>
      </c>
      <c r="G1373" s="5" t="s">
        <v>6</v>
      </c>
      <c r="H1373" s="3">
        <v>0</v>
      </c>
      <c r="I1373" s="22"/>
      <c r="J1373" s="27"/>
      <c r="K1373" s="22"/>
    </row>
    <row r="1374" spans="1:11" s="4" customFormat="1">
      <c r="A1374" s="20" t="s">
        <v>324</v>
      </c>
      <c r="B1374" s="21" t="s">
        <v>519</v>
      </c>
      <c r="C1374" s="2" t="s">
        <v>15</v>
      </c>
      <c r="D1374" s="3">
        <f>D1376+D1377+D1378+D1379</f>
        <v>611.6</v>
      </c>
      <c r="E1374" s="2" t="s">
        <v>15</v>
      </c>
      <c r="F1374" s="3">
        <f>F1376+F1377+F1378+F1379</f>
        <v>0</v>
      </c>
      <c r="G1374" s="2" t="s">
        <v>15</v>
      </c>
      <c r="H1374" s="3">
        <f>H1376+H1377+H1378+H1379</f>
        <v>0</v>
      </c>
      <c r="I1374" s="22" t="s">
        <v>356</v>
      </c>
      <c r="J1374" s="27"/>
      <c r="K1374" s="22" t="s">
        <v>75</v>
      </c>
    </row>
    <row r="1375" spans="1:11" s="4" customFormat="1">
      <c r="A1375" s="20"/>
      <c r="B1375" s="21"/>
      <c r="C1375" s="2" t="s">
        <v>8</v>
      </c>
      <c r="D1375" s="3"/>
      <c r="E1375" s="2" t="s">
        <v>8</v>
      </c>
      <c r="F1375" s="3"/>
      <c r="G1375" s="2" t="s">
        <v>8</v>
      </c>
      <c r="H1375" s="3"/>
      <c r="I1375" s="22"/>
      <c r="J1375" s="27"/>
      <c r="K1375" s="22"/>
    </row>
    <row r="1376" spans="1:11" s="4" customFormat="1">
      <c r="A1376" s="20"/>
      <c r="B1376" s="21"/>
      <c r="C1376" s="5" t="s">
        <v>3</v>
      </c>
      <c r="D1376" s="3">
        <v>0</v>
      </c>
      <c r="E1376" s="5" t="s">
        <v>3</v>
      </c>
      <c r="F1376" s="3">
        <v>0</v>
      </c>
      <c r="G1376" s="5" t="s">
        <v>3</v>
      </c>
      <c r="H1376" s="3">
        <v>0</v>
      </c>
      <c r="I1376" s="22"/>
      <c r="J1376" s="27"/>
      <c r="K1376" s="22"/>
    </row>
    <row r="1377" spans="1:11" s="4" customFormat="1">
      <c r="A1377" s="20"/>
      <c r="B1377" s="21"/>
      <c r="C1377" s="5" t="s">
        <v>4</v>
      </c>
      <c r="D1377" s="3">
        <v>0</v>
      </c>
      <c r="E1377" s="5" t="s">
        <v>4</v>
      </c>
      <c r="F1377" s="3">
        <v>0</v>
      </c>
      <c r="G1377" s="5" t="s">
        <v>4</v>
      </c>
      <c r="H1377" s="3">
        <v>0</v>
      </c>
      <c r="I1377" s="22"/>
      <c r="J1377" s="27"/>
      <c r="K1377" s="22"/>
    </row>
    <row r="1378" spans="1:11" s="4" customFormat="1" ht="15" customHeight="1">
      <c r="A1378" s="20"/>
      <c r="B1378" s="21"/>
      <c r="C1378" s="5" t="s">
        <v>5</v>
      </c>
      <c r="D1378" s="3">
        <f>611600.75/1000</f>
        <v>611.6</v>
      </c>
      <c r="E1378" s="5" t="s">
        <v>5</v>
      </c>
      <c r="F1378" s="3">
        <v>0</v>
      </c>
      <c r="G1378" s="5" t="s">
        <v>5</v>
      </c>
      <c r="H1378" s="3">
        <v>0</v>
      </c>
      <c r="I1378" s="22"/>
      <c r="J1378" s="27"/>
      <c r="K1378" s="22"/>
    </row>
    <row r="1379" spans="1:11" s="4" customFormat="1" ht="15" customHeight="1">
      <c r="A1379" s="20"/>
      <c r="B1379" s="21"/>
      <c r="C1379" s="5" t="s">
        <v>6</v>
      </c>
      <c r="D1379" s="3">
        <v>0</v>
      </c>
      <c r="E1379" s="5" t="s">
        <v>6</v>
      </c>
      <c r="F1379" s="3">
        <v>0</v>
      </c>
      <c r="G1379" s="5" t="s">
        <v>6</v>
      </c>
      <c r="H1379" s="3">
        <v>0</v>
      </c>
      <c r="I1379" s="22"/>
      <c r="J1379" s="27"/>
      <c r="K1379" s="22"/>
    </row>
    <row r="1380" spans="1:11" s="4" customFormat="1" ht="15" customHeight="1">
      <c r="A1380" s="20" t="s">
        <v>325</v>
      </c>
      <c r="B1380" s="32" t="s">
        <v>307</v>
      </c>
      <c r="C1380" s="2" t="s">
        <v>15</v>
      </c>
      <c r="D1380" s="3">
        <f>D1382+D1383+D1384+D1385</f>
        <v>90</v>
      </c>
      <c r="E1380" s="2" t="s">
        <v>15</v>
      </c>
      <c r="F1380" s="3">
        <f>F1382+F1383+F1384+F1385</f>
        <v>0</v>
      </c>
      <c r="G1380" s="2" t="s">
        <v>15</v>
      </c>
      <c r="H1380" s="3">
        <f>H1382+H1383+H1384+H1385</f>
        <v>0</v>
      </c>
      <c r="I1380" s="22" t="s">
        <v>356</v>
      </c>
      <c r="J1380" s="27"/>
      <c r="K1380" s="22" t="s">
        <v>75</v>
      </c>
    </row>
    <row r="1381" spans="1:11" s="4" customFormat="1" ht="15" customHeight="1">
      <c r="A1381" s="20"/>
      <c r="B1381" s="33"/>
      <c r="C1381" s="2" t="s">
        <v>8</v>
      </c>
      <c r="D1381" s="3"/>
      <c r="E1381" s="2" t="s">
        <v>8</v>
      </c>
      <c r="F1381" s="3"/>
      <c r="G1381" s="2" t="s">
        <v>8</v>
      </c>
      <c r="H1381" s="3"/>
      <c r="I1381" s="22"/>
      <c r="J1381" s="27"/>
      <c r="K1381" s="22"/>
    </row>
    <row r="1382" spans="1:11" s="4" customFormat="1" ht="15" customHeight="1">
      <c r="A1382" s="20"/>
      <c r="B1382" s="33"/>
      <c r="C1382" s="5" t="s">
        <v>3</v>
      </c>
      <c r="D1382" s="3">
        <v>0</v>
      </c>
      <c r="E1382" s="5" t="s">
        <v>3</v>
      </c>
      <c r="F1382" s="3">
        <v>0</v>
      </c>
      <c r="G1382" s="5" t="s">
        <v>3</v>
      </c>
      <c r="H1382" s="3">
        <v>0</v>
      </c>
      <c r="I1382" s="22"/>
      <c r="J1382" s="27"/>
      <c r="K1382" s="22"/>
    </row>
    <row r="1383" spans="1:11" s="4" customFormat="1" ht="15" customHeight="1">
      <c r="A1383" s="20"/>
      <c r="B1383" s="33"/>
      <c r="C1383" s="5" t="s">
        <v>4</v>
      </c>
      <c r="D1383" s="3">
        <v>0</v>
      </c>
      <c r="E1383" s="5" t="s">
        <v>4</v>
      </c>
      <c r="F1383" s="3">
        <v>0</v>
      </c>
      <c r="G1383" s="5" t="s">
        <v>4</v>
      </c>
      <c r="H1383" s="3">
        <v>0</v>
      </c>
      <c r="I1383" s="22"/>
      <c r="J1383" s="27"/>
      <c r="K1383" s="22"/>
    </row>
    <row r="1384" spans="1:11" s="4" customFormat="1" ht="15" customHeight="1">
      <c r="A1384" s="20"/>
      <c r="B1384" s="33"/>
      <c r="C1384" s="5" t="s">
        <v>5</v>
      </c>
      <c r="D1384" s="3">
        <v>90</v>
      </c>
      <c r="E1384" s="5" t="s">
        <v>5</v>
      </c>
      <c r="F1384" s="3">
        <v>0</v>
      </c>
      <c r="G1384" s="5" t="s">
        <v>5</v>
      </c>
      <c r="H1384" s="3">
        <v>0</v>
      </c>
      <c r="I1384" s="22"/>
      <c r="J1384" s="27"/>
      <c r="K1384" s="22"/>
    </row>
    <row r="1385" spans="1:11" s="4" customFormat="1" ht="15" customHeight="1">
      <c r="A1385" s="20"/>
      <c r="B1385" s="34"/>
      <c r="C1385" s="5" t="s">
        <v>6</v>
      </c>
      <c r="D1385" s="3">
        <v>0</v>
      </c>
      <c r="E1385" s="5" t="s">
        <v>6</v>
      </c>
      <c r="F1385" s="3">
        <v>0</v>
      </c>
      <c r="G1385" s="5" t="s">
        <v>6</v>
      </c>
      <c r="H1385" s="3">
        <v>0</v>
      </c>
      <c r="I1385" s="22"/>
      <c r="J1385" s="27"/>
      <c r="K1385" s="22"/>
    </row>
    <row r="1386" spans="1:11" s="4" customFormat="1" ht="15" customHeight="1">
      <c r="A1386" s="20" t="s">
        <v>326</v>
      </c>
      <c r="B1386" s="32" t="s">
        <v>520</v>
      </c>
      <c r="C1386" s="2" t="s">
        <v>15</v>
      </c>
      <c r="D1386" s="3">
        <f>D1388+D1389+D1390+D1391</f>
        <v>125.6</v>
      </c>
      <c r="E1386" s="2" t="s">
        <v>15</v>
      </c>
      <c r="F1386" s="3">
        <f>F1388+F1389+F1390+F1391</f>
        <v>0</v>
      </c>
      <c r="G1386" s="2" t="s">
        <v>15</v>
      </c>
      <c r="H1386" s="3">
        <f>H1388+H1389+H1390+H1391</f>
        <v>0</v>
      </c>
      <c r="I1386" s="22" t="s">
        <v>356</v>
      </c>
      <c r="J1386" s="27"/>
      <c r="K1386" s="22" t="s">
        <v>75</v>
      </c>
    </row>
    <row r="1387" spans="1:11" s="4" customFormat="1" ht="15" customHeight="1">
      <c r="A1387" s="20"/>
      <c r="B1387" s="33"/>
      <c r="C1387" s="2" t="s">
        <v>8</v>
      </c>
      <c r="D1387" s="3"/>
      <c r="E1387" s="2" t="s">
        <v>8</v>
      </c>
      <c r="F1387" s="3"/>
      <c r="G1387" s="2" t="s">
        <v>8</v>
      </c>
      <c r="H1387" s="3"/>
      <c r="I1387" s="22"/>
      <c r="J1387" s="27"/>
      <c r="K1387" s="22"/>
    </row>
    <row r="1388" spans="1:11" s="4" customFormat="1" ht="15" customHeight="1">
      <c r="A1388" s="20"/>
      <c r="B1388" s="33"/>
      <c r="C1388" s="5" t="s">
        <v>3</v>
      </c>
      <c r="D1388" s="3">
        <v>0</v>
      </c>
      <c r="E1388" s="5" t="s">
        <v>3</v>
      </c>
      <c r="F1388" s="3">
        <v>0</v>
      </c>
      <c r="G1388" s="5" t="s">
        <v>3</v>
      </c>
      <c r="H1388" s="3">
        <v>0</v>
      </c>
      <c r="I1388" s="22"/>
      <c r="J1388" s="27"/>
      <c r="K1388" s="22"/>
    </row>
    <row r="1389" spans="1:11" s="4" customFormat="1" ht="15" customHeight="1">
      <c r="A1389" s="20"/>
      <c r="B1389" s="33"/>
      <c r="C1389" s="5" t="s">
        <v>4</v>
      </c>
      <c r="D1389" s="3">
        <v>0</v>
      </c>
      <c r="E1389" s="5" t="s">
        <v>4</v>
      </c>
      <c r="F1389" s="3">
        <v>0</v>
      </c>
      <c r="G1389" s="5" t="s">
        <v>4</v>
      </c>
      <c r="H1389" s="3">
        <v>0</v>
      </c>
      <c r="I1389" s="22"/>
      <c r="J1389" s="27"/>
      <c r="K1389" s="22"/>
    </row>
    <row r="1390" spans="1:11" s="4" customFormat="1" ht="15" customHeight="1">
      <c r="A1390" s="20"/>
      <c r="B1390" s="33"/>
      <c r="C1390" s="5" t="s">
        <v>5</v>
      </c>
      <c r="D1390" s="3">
        <f>125600/1000</f>
        <v>125.6</v>
      </c>
      <c r="E1390" s="5" t="s">
        <v>5</v>
      </c>
      <c r="F1390" s="3">
        <v>0</v>
      </c>
      <c r="G1390" s="5" t="s">
        <v>5</v>
      </c>
      <c r="H1390" s="3">
        <v>0</v>
      </c>
      <c r="I1390" s="22"/>
      <c r="J1390" s="27"/>
      <c r="K1390" s="22"/>
    </row>
    <row r="1391" spans="1:11" s="4" customFormat="1" ht="15" customHeight="1">
      <c r="A1391" s="20"/>
      <c r="B1391" s="34"/>
      <c r="C1391" s="5" t="s">
        <v>6</v>
      </c>
      <c r="D1391" s="3">
        <v>0</v>
      </c>
      <c r="E1391" s="5" t="s">
        <v>6</v>
      </c>
      <c r="F1391" s="3">
        <v>0</v>
      </c>
      <c r="G1391" s="5" t="s">
        <v>6</v>
      </c>
      <c r="H1391" s="3">
        <v>0</v>
      </c>
      <c r="I1391" s="22"/>
      <c r="J1391" s="27"/>
      <c r="K1391" s="22"/>
    </row>
    <row r="1392" spans="1:11" s="4" customFormat="1" ht="15" customHeight="1">
      <c r="A1392" s="20" t="s">
        <v>327</v>
      </c>
      <c r="B1392" s="32" t="s">
        <v>521</v>
      </c>
      <c r="C1392" s="2" t="s">
        <v>15</v>
      </c>
      <c r="D1392" s="3">
        <f>D1394+D1395+D1396+D1397</f>
        <v>638.63</v>
      </c>
      <c r="E1392" s="2" t="s">
        <v>15</v>
      </c>
      <c r="F1392" s="3">
        <f>F1394+F1395+F1396+F1397</f>
        <v>0</v>
      </c>
      <c r="G1392" s="2" t="s">
        <v>15</v>
      </c>
      <c r="H1392" s="3">
        <f>H1394+H1395+H1396+H1397</f>
        <v>0</v>
      </c>
      <c r="I1392" s="22" t="s">
        <v>356</v>
      </c>
      <c r="J1392" s="27"/>
      <c r="K1392" s="22" t="s">
        <v>75</v>
      </c>
    </row>
    <row r="1393" spans="1:11" s="4" customFormat="1" ht="15" customHeight="1">
      <c r="A1393" s="20"/>
      <c r="B1393" s="33"/>
      <c r="C1393" s="2" t="s">
        <v>8</v>
      </c>
      <c r="D1393" s="3"/>
      <c r="E1393" s="2" t="s">
        <v>8</v>
      </c>
      <c r="F1393" s="3"/>
      <c r="G1393" s="2" t="s">
        <v>8</v>
      </c>
      <c r="H1393" s="3"/>
      <c r="I1393" s="22"/>
      <c r="J1393" s="27"/>
      <c r="K1393" s="22"/>
    </row>
    <row r="1394" spans="1:11" s="4" customFormat="1" ht="15" customHeight="1">
      <c r="A1394" s="20"/>
      <c r="B1394" s="33"/>
      <c r="C1394" s="5" t="s">
        <v>3</v>
      </c>
      <c r="D1394" s="3">
        <v>0</v>
      </c>
      <c r="E1394" s="5" t="s">
        <v>3</v>
      </c>
      <c r="F1394" s="3">
        <v>0</v>
      </c>
      <c r="G1394" s="5" t="s">
        <v>3</v>
      </c>
      <c r="H1394" s="3">
        <v>0</v>
      </c>
      <c r="I1394" s="22"/>
      <c r="J1394" s="27"/>
      <c r="K1394" s="22"/>
    </row>
    <row r="1395" spans="1:11" s="4" customFormat="1" ht="15" customHeight="1">
      <c r="A1395" s="20"/>
      <c r="B1395" s="33"/>
      <c r="C1395" s="5" t="s">
        <v>4</v>
      </c>
      <c r="D1395" s="3">
        <v>0</v>
      </c>
      <c r="E1395" s="5" t="s">
        <v>4</v>
      </c>
      <c r="F1395" s="3">
        <v>0</v>
      </c>
      <c r="G1395" s="5" t="s">
        <v>4</v>
      </c>
      <c r="H1395" s="3">
        <v>0</v>
      </c>
      <c r="I1395" s="22"/>
      <c r="J1395" s="27"/>
      <c r="K1395" s="22"/>
    </row>
    <row r="1396" spans="1:11" s="4" customFormat="1" ht="15" customHeight="1">
      <c r="A1396" s="20"/>
      <c r="B1396" s="33"/>
      <c r="C1396" s="5" t="s">
        <v>5</v>
      </c>
      <c r="D1396" s="3">
        <f>638627.34/1000</f>
        <v>638.63</v>
      </c>
      <c r="E1396" s="5" t="s">
        <v>5</v>
      </c>
      <c r="F1396" s="3">
        <v>0</v>
      </c>
      <c r="G1396" s="5" t="s">
        <v>5</v>
      </c>
      <c r="H1396" s="3">
        <v>0</v>
      </c>
      <c r="I1396" s="22"/>
      <c r="J1396" s="27"/>
      <c r="K1396" s="22"/>
    </row>
    <row r="1397" spans="1:11" s="4" customFormat="1" ht="15" customHeight="1">
      <c r="A1397" s="20"/>
      <c r="B1397" s="34"/>
      <c r="C1397" s="5" t="s">
        <v>6</v>
      </c>
      <c r="D1397" s="3">
        <v>0</v>
      </c>
      <c r="E1397" s="5" t="s">
        <v>6</v>
      </c>
      <c r="F1397" s="3">
        <v>0</v>
      </c>
      <c r="G1397" s="5" t="s">
        <v>6</v>
      </c>
      <c r="H1397" s="3">
        <v>0</v>
      </c>
      <c r="I1397" s="22"/>
      <c r="J1397" s="27"/>
      <c r="K1397" s="22"/>
    </row>
    <row r="1398" spans="1:11" s="4" customFormat="1" ht="15" customHeight="1">
      <c r="A1398" s="20" t="s">
        <v>328</v>
      </c>
      <c r="B1398" s="21" t="s">
        <v>438</v>
      </c>
      <c r="C1398" s="2" t="s">
        <v>15</v>
      </c>
      <c r="D1398" s="3">
        <f>D1400+D1401+D1402+D1403</f>
        <v>449.89</v>
      </c>
      <c r="E1398" s="2" t="s">
        <v>15</v>
      </c>
      <c r="F1398" s="3">
        <f>F1400+F1401+F1402+F1403</f>
        <v>0</v>
      </c>
      <c r="G1398" s="2" t="s">
        <v>15</v>
      </c>
      <c r="H1398" s="3">
        <f>H1400+H1401+H1402+H1403</f>
        <v>0</v>
      </c>
      <c r="I1398" s="22" t="s">
        <v>356</v>
      </c>
      <c r="J1398" s="27"/>
      <c r="K1398" s="22" t="s">
        <v>75</v>
      </c>
    </row>
    <row r="1399" spans="1:11" s="4" customFormat="1" ht="15" customHeight="1">
      <c r="A1399" s="20"/>
      <c r="B1399" s="21"/>
      <c r="C1399" s="2" t="s">
        <v>8</v>
      </c>
      <c r="D1399" s="3"/>
      <c r="E1399" s="2" t="s">
        <v>8</v>
      </c>
      <c r="F1399" s="3"/>
      <c r="G1399" s="2" t="s">
        <v>8</v>
      </c>
      <c r="H1399" s="3"/>
      <c r="I1399" s="22"/>
      <c r="J1399" s="27"/>
      <c r="K1399" s="22"/>
    </row>
    <row r="1400" spans="1:11" s="4" customFormat="1" ht="15" customHeight="1">
      <c r="A1400" s="20"/>
      <c r="B1400" s="21"/>
      <c r="C1400" s="5" t="s">
        <v>3</v>
      </c>
      <c r="D1400" s="3">
        <v>0</v>
      </c>
      <c r="E1400" s="5" t="s">
        <v>3</v>
      </c>
      <c r="F1400" s="3">
        <v>0</v>
      </c>
      <c r="G1400" s="5" t="s">
        <v>3</v>
      </c>
      <c r="H1400" s="3">
        <v>0</v>
      </c>
      <c r="I1400" s="22"/>
      <c r="J1400" s="27"/>
      <c r="K1400" s="22"/>
    </row>
    <row r="1401" spans="1:11" s="4" customFormat="1" ht="15" customHeight="1">
      <c r="A1401" s="20"/>
      <c r="B1401" s="21"/>
      <c r="C1401" s="5" t="s">
        <v>4</v>
      </c>
      <c r="D1401" s="3">
        <v>0</v>
      </c>
      <c r="E1401" s="5" t="s">
        <v>4</v>
      </c>
      <c r="F1401" s="3">
        <v>0</v>
      </c>
      <c r="G1401" s="5" t="s">
        <v>4</v>
      </c>
      <c r="H1401" s="3">
        <v>0</v>
      </c>
      <c r="I1401" s="22"/>
      <c r="J1401" s="27"/>
      <c r="K1401" s="22"/>
    </row>
    <row r="1402" spans="1:11" s="4" customFormat="1" ht="15" customHeight="1">
      <c r="A1402" s="20"/>
      <c r="B1402" s="21"/>
      <c r="C1402" s="5" t="s">
        <v>5</v>
      </c>
      <c r="D1402" s="3">
        <f>449892.27/1000</f>
        <v>449.89</v>
      </c>
      <c r="E1402" s="5" t="s">
        <v>5</v>
      </c>
      <c r="F1402" s="3">
        <v>0</v>
      </c>
      <c r="G1402" s="5" t="s">
        <v>5</v>
      </c>
      <c r="H1402" s="3">
        <v>0</v>
      </c>
      <c r="I1402" s="22"/>
      <c r="J1402" s="27"/>
      <c r="K1402" s="22"/>
    </row>
    <row r="1403" spans="1:11" s="4" customFormat="1" ht="15" customHeight="1">
      <c r="A1403" s="20"/>
      <c r="B1403" s="21"/>
      <c r="C1403" s="5" t="s">
        <v>6</v>
      </c>
      <c r="D1403" s="3">
        <v>0</v>
      </c>
      <c r="E1403" s="5" t="s">
        <v>6</v>
      </c>
      <c r="F1403" s="3">
        <v>0</v>
      </c>
      <c r="G1403" s="5" t="s">
        <v>6</v>
      </c>
      <c r="H1403" s="3">
        <v>0</v>
      </c>
      <c r="I1403" s="22"/>
      <c r="J1403" s="27"/>
      <c r="K1403" s="22"/>
    </row>
    <row r="1404" spans="1:11" s="4" customFormat="1" ht="15" customHeight="1">
      <c r="A1404" s="20" t="s">
        <v>329</v>
      </c>
      <c r="B1404" s="21" t="s">
        <v>308</v>
      </c>
      <c r="C1404" s="2" t="s">
        <v>15</v>
      </c>
      <c r="D1404" s="3">
        <f>D1406+D1407+D1408+D1409</f>
        <v>108</v>
      </c>
      <c r="E1404" s="2" t="s">
        <v>15</v>
      </c>
      <c r="F1404" s="3">
        <f>F1406+F1407+F1408+F1409</f>
        <v>0</v>
      </c>
      <c r="G1404" s="2" t="s">
        <v>15</v>
      </c>
      <c r="H1404" s="3">
        <f>H1406+H1407+H1408+H1409</f>
        <v>0</v>
      </c>
      <c r="I1404" s="22" t="s">
        <v>356</v>
      </c>
      <c r="J1404" s="27"/>
      <c r="K1404" s="22" t="s">
        <v>75</v>
      </c>
    </row>
    <row r="1405" spans="1:11" s="4" customFormat="1" ht="15" customHeight="1">
      <c r="A1405" s="20"/>
      <c r="B1405" s="21"/>
      <c r="C1405" s="2" t="s">
        <v>8</v>
      </c>
      <c r="D1405" s="3"/>
      <c r="E1405" s="2" t="s">
        <v>8</v>
      </c>
      <c r="F1405" s="3"/>
      <c r="G1405" s="2" t="s">
        <v>8</v>
      </c>
      <c r="H1405" s="3"/>
      <c r="I1405" s="22"/>
      <c r="J1405" s="27"/>
      <c r="K1405" s="22"/>
    </row>
    <row r="1406" spans="1:11" s="4" customFormat="1" ht="15" customHeight="1">
      <c r="A1406" s="20"/>
      <c r="B1406" s="21"/>
      <c r="C1406" s="5" t="s">
        <v>3</v>
      </c>
      <c r="D1406" s="3">
        <v>0</v>
      </c>
      <c r="E1406" s="5" t="s">
        <v>3</v>
      </c>
      <c r="F1406" s="3">
        <v>0</v>
      </c>
      <c r="G1406" s="5" t="s">
        <v>3</v>
      </c>
      <c r="H1406" s="3">
        <v>0</v>
      </c>
      <c r="I1406" s="22"/>
      <c r="J1406" s="27"/>
      <c r="K1406" s="22"/>
    </row>
    <row r="1407" spans="1:11" s="4" customFormat="1" ht="15" customHeight="1">
      <c r="A1407" s="20"/>
      <c r="B1407" s="21"/>
      <c r="C1407" s="5" t="s">
        <v>4</v>
      </c>
      <c r="D1407" s="3">
        <v>0</v>
      </c>
      <c r="E1407" s="5" t="s">
        <v>4</v>
      </c>
      <c r="F1407" s="3">
        <v>0</v>
      </c>
      <c r="G1407" s="5" t="s">
        <v>4</v>
      </c>
      <c r="H1407" s="3">
        <v>0</v>
      </c>
      <c r="I1407" s="22"/>
      <c r="J1407" s="27"/>
      <c r="K1407" s="22"/>
    </row>
    <row r="1408" spans="1:11" s="4" customFormat="1" ht="15" customHeight="1">
      <c r="A1408" s="20"/>
      <c r="B1408" s="21"/>
      <c r="C1408" s="5" t="s">
        <v>5</v>
      </c>
      <c r="D1408" s="3">
        <f>108000/1000</f>
        <v>108</v>
      </c>
      <c r="E1408" s="5" t="s">
        <v>5</v>
      </c>
      <c r="F1408" s="3">
        <v>0</v>
      </c>
      <c r="G1408" s="5" t="s">
        <v>5</v>
      </c>
      <c r="H1408" s="3">
        <v>0</v>
      </c>
      <c r="I1408" s="22"/>
      <c r="J1408" s="27"/>
      <c r="K1408" s="22"/>
    </row>
    <row r="1409" spans="1:11" s="4" customFormat="1" ht="15" customHeight="1">
      <c r="A1409" s="20"/>
      <c r="B1409" s="21"/>
      <c r="C1409" s="5" t="s">
        <v>6</v>
      </c>
      <c r="D1409" s="3">
        <v>0</v>
      </c>
      <c r="E1409" s="5" t="s">
        <v>6</v>
      </c>
      <c r="F1409" s="3">
        <v>0</v>
      </c>
      <c r="G1409" s="5" t="s">
        <v>6</v>
      </c>
      <c r="H1409" s="3">
        <v>0</v>
      </c>
      <c r="I1409" s="22"/>
      <c r="J1409" s="27"/>
      <c r="K1409" s="22"/>
    </row>
    <row r="1410" spans="1:11" s="4" customFormat="1" ht="15" customHeight="1">
      <c r="A1410" s="20" t="s">
        <v>330</v>
      </c>
      <c r="B1410" s="21" t="s">
        <v>439</v>
      </c>
      <c r="C1410" s="2" t="s">
        <v>15</v>
      </c>
      <c r="D1410" s="3">
        <f>D1412+D1413+D1414+D1415</f>
        <v>912.94</v>
      </c>
      <c r="E1410" s="2" t="s">
        <v>15</v>
      </c>
      <c r="F1410" s="3">
        <f>F1412+F1413+F1414+F1415</f>
        <v>0</v>
      </c>
      <c r="G1410" s="2" t="s">
        <v>15</v>
      </c>
      <c r="H1410" s="3">
        <f>H1412+H1413+H1414+H1415</f>
        <v>0</v>
      </c>
      <c r="I1410" s="22" t="s">
        <v>356</v>
      </c>
      <c r="J1410" s="27"/>
      <c r="K1410" s="22" t="s">
        <v>75</v>
      </c>
    </row>
    <row r="1411" spans="1:11" s="4" customFormat="1" ht="15" customHeight="1">
      <c r="A1411" s="20"/>
      <c r="B1411" s="21"/>
      <c r="C1411" s="2" t="s">
        <v>8</v>
      </c>
      <c r="D1411" s="3"/>
      <c r="E1411" s="2" t="s">
        <v>8</v>
      </c>
      <c r="F1411" s="3"/>
      <c r="G1411" s="2" t="s">
        <v>8</v>
      </c>
      <c r="H1411" s="3"/>
      <c r="I1411" s="22"/>
      <c r="J1411" s="27"/>
      <c r="K1411" s="22"/>
    </row>
    <row r="1412" spans="1:11" s="4" customFormat="1" ht="15" customHeight="1">
      <c r="A1412" s="20"/>
      <c r="B1412" s="21"/>
      <c r="C1412" s="5" t="s">
        <v>3</v>
      </c>
      <c r="D1412" s="3">
        <v>0</v>
      </c>
      <c r="E1412" s="5" t="s">
        <v>3</v>
      </c>
      <c r="F1412" s="3">
        <v>0</v>
      </c>
      <c r="G1412" s="5" t="s">
        <v>3</v>
      </c>
      <c r="H1412" s="3">
        <v>0</v>
      </c>
      <c r="I1412" s="22"/>
      <c r="J1412" s="27"/>
      <c r="K1412" s="22"/>
    </row>
    <row r="1413" spans="1:11" s="4" customFormat="1" ht="15" customHeight="1">
      <c r="A1413" s="20"/>
      <c r="B1413" s="21"/>
      <c r="C1413" s="5" t="s">
        <v>4</v>
      </c>
      <c r="D1413" s="3">
        <v>0</v>
      </c>
      <c r="E1413" s="5" t="s">
        <v>4</v>
      </c>
      <c r="F1413" s="3">
        <v>0</v>
      </c>
      <c r="G1413" s="5" t="s">
        <v>4</v>
      </c>
      <c r="H1413" s="3">
        <v>0</v>
      </c>
      <c r="I1413" s="22"/>
      <c r="J1413" s="27"/>
      <c r="K1413" s="22"/>
    </row>
    <row r="1414" spans="1:11" s="4" customFormat="1" ht="15" customHeight="1">
      <c r="A1414" s="20"/>
      <c r="B1414" s="21"/>
      <c r="C1414" s="5" t="s">
        <v>5</v>
      </c>
      <c r="D1414" s="3">
        <f>912939.59/1000</f>
        <v>912.94</v>
      </c>
      <c r="E1414" s="5" t="s">
        <v>5</v>
      </c>
      <c r="F1414" s="3">
        <v>0</v>
      </c>
      <c r="G1414" s="5" t="s">
        <v>5</v>
      </c>
      <c r="H1414" s="3">
        <v>0</v>
      </c>
      <c r="I1414" s="22"/>
      <c r="J1414" s="27"/>
      <c r="K1414" s="22"/>
    </row>
    <row r="1415" spans="1:11" s="4" customFormat="1" ht="15" customHeight="1">
      <c r="A1415" s="20"/>
      <c r="B1415" s="21"/>
      <c r="C1415" s="5" t="s">
        <v>6</v>
      </c>
      <c r="D1415" s="3">
        <v>0</v>
      </c>
      <c r="E1415" s="5" t="s">
        <v>6</v>
      </c>
      <c r="F1415" s="3">
        <v>0</v>
      </c>
      <c r="G1415" s="5" t="s">
        <v>6</v>
      </c>
      <c r="H1415" s="3">
        <v>0</v>
      </c>
      <c r="I1415" s="22"/>
      <c r="J1415" s="27"/>
      <c r="K1415" s="22"/>
    </row>
    <row r="1416" spans="1:11" s="4" customFormat="1" ht="15" customHeight="1">
      <c r="A1416" s="20" t="s">
        <v>331</v>
      </c>
      <c r="B1416" s="21" t="s">
        <v>440</v>
      </c>
      <c r="C1416" s="2" t="s">
        <v>15</v>
      </c>
      <c r="D1416" s="3">
        <f>D1418+D1419+D1420+D1421</f>
        <v>1261.9000000000001</v>
      </c>
      <c r="E1416" s="2" t="s">
        <v>15</v>
      </c>
      <c r="F1416" s="3">
        <f>F1418+F1419+F1420+F1421</f>
        <v>0</v>
      </c>
      <c r="G1416" s="2" t="s">
        <v>15</v>
      </c>
      <c r="H1416" s="3">
        <f>H1418+H1419+H1420+H1421</f>
        <v>0</v>
      </c>
      <c r="I1416" s="22" t="s">
        <v>356</v>
      </c>
      <c r="J1416" s="27"/>
      <c r="K1416" s="22" t="s">
        <v>75</v>
      </c>
    </row>
    <row r="1417" spans="1:11" s="4" customFormat="1" ht="15" customHeight="1">
      <c r="A1417" s="20"/>
      <c r="B1417" s="21"/>
      <c r="C1417" s="2" t="s">
        <v>8</v>
      </c>
      <c r="D1417" s="3"/>
      <c r="E1417" s="2" t="s">
        <v>8</v>
      </c>
      <c r="F1417" s="3"/>
      <c r="G1417" s="2" t="s">
        <v>8</v>
      </c>
      <c r="H1417" s="3"/>
      <c r="I1417" s="22"/>
      <c r="J1417" s="27"/>
      <c r="K1417" s="22"/>
    </row>
    <row r="1418" spans="1:11" s="4" customFormat="1" ht="15" customHeight="1">
      <c r="A1418" s="20"/>
      <c r="B1418" s="21"/>
      <c r="C1418" s="5" t="s">
        <v>3</v>
      </c>
      <c r="D1418" s="3">
        <v>0</v>
      </c>
      <c r="E1418" s="5" t="s">
        <v>3</v>
      </c>
      <c r="F1418" s="3">
        <v>0</v>
      </c>
      <c r="G1418" s="5" t="s">
        <v>3</v>
      </c>
      <c r="H1418" s="3">
        <v>0</v>
      </c>
      <c r="I1418" s="22"/>
      <c r="J1418" s="27"/>
      <c r="K1418" s="22"/>
    </row>
    <row r="1419" spans="1:11" s="4" customFormat="1" ht="15" customHeight="1">
      <c r="A1419" s="20"/>
      <c r="B1419" s="21"/>
      <c r="C1419" s="5" t="s">
        <v>4</v>
      </c>
      <c r="D1419" s="3">
        <v>0</v>
      </c>
      <c r="E1419" s="5" t="s">
        <v>4</v>
      </c>
      <c r="F1419" s="3">
        <v>0</v>
      </c>
      <c r="G1419" s="5" t="s">
        <v>4</v>
      </c>
      <c r="H1419" s="3">
        <v>0</v>
      </c>
      <c r="I1419" s="22"/>
      <c r="J1419" s="27"/>
      <c r="K1419" s="22"/>
    </row>
    <row r="1420" spans="1:11" s="4" customFormat="1" ht="15" customHeight="1">
      <c r="A1420" s="20"/>
      <c r="B1420" s="21"/>
      <c r="C1420" s="5" t="s">
        <v>5</v>
      </c>
      <c r="D1420" s="3">
        <f>1261902.14/1000</f>
        <v>1261.9000000000001</v>
      </c>
      <c r="E1420" s="5" t="s">
        <v>5</v>
      </c>
      <c r="F1420" s="3">
        <v>0</v>
      </c>
      <c r="G1420" s="5" t="s">
        <v>5</v>
      </c>
      <c r="H1420" s="3">
        <v>0</v>
      </c>
      <c r="I1420" s="22"/>
      <c r="J1420" s="27"/>
      <c r="K1420" s="22"/>
    </row>
    <row r="1421" spans="1:11" s="4" customFormat="1" ht="15" customHeight="1">
      <c r="A1421" s="20"/>
      <c r="B1421" s="21"/>
      <c r="C1421" s="5" t="s">
        <v>6</v>
      </c>
      <c r="D1421" s="3">
        <v>0</v>
      </c>
      <c r="E1421" s="5" t="s">
        <v>6</v>
      </c>
      <c r="F1421" s="3">
        <v>0</v>
      </c>
      <c r="G1421" s="5" t="s">
        <v>6</v>
      </c>
      <c r="H1421" s="3">
        <v>0</v>
      </c>
      <c r="I1421" s="22"/>
      <c r="J1421" s="27"/>
      <c r="K1421" s="22"/>
    </row>
    <row r="1422" spans="1:11" s="4" customFormat="1" ht="15" customHeight="1">
      <c r="A1422" s="20" t="s">
        <v>352</v>
      </c>
      <c r="B1422" s="21" t="s">
        <v>522</v>
      </c>
      <c r="C1422" s="2" t="s">
        <v>15</v>
      </c>
      <c r="D1422" s="3">
        <f>D1424+D1425+D1426+D1427</f>
        <v>164.05</v>
      </c>
      <c r="E1422" s="2" t="s">
        <v>15</v>
      </c>
      <c r="F1422" s="3">
        <f>F1424+F1425+F1426+F1427</f>
        <v>0</v>
      </c>
      <c r="G1422" s="2" t="s">
        <v>15</v>
      </c>
      <c r="H1422" s="3">
        <f>H1424+H1425+H1426+H1427</f>
        <v>0</v>
      </c>
      <c r="I1422" s="22" t="s">
        <v>356</v>
      </c>
      <c r="J1422" s="27"/>
      <c r="K1422" s="22" t="s">
        <v>75</v>
      </c>
    </row>
    <row r="1423" spans="1:11" s="4" customFormat="1" ht="15" customHeight="1">
      <c r="A1423" s="20"/>
      <c r="B1423" s="21"/>
      <c r="C1423" s="2" t="s">
        <v>8</v>
      </c>
      <c r="D1423" s="3"/>
      <c r="E1423" s="2" t="s">
        <v>8</v>
      </c>
      <c r="F1423" s="3"/>
      <c r="G1423" s="2" t="s">
        <v>8</v>
      </c>
      <c r="H1423" s="3"/>
      <c r="I1423" s="22"/>
      <c r="J1423" s="27"/>
      <c r="K1423" s="22"/>
    </row>
    <row r="1424" spans="1:11" s="4" customFormat="1" ht="15" customHeight="1">
      <c r="A1424" s="20"/>
      <c r="B1424" s="21"/>
      <c r="C1424" s="5" t="s">
        <v>3</v>
      </c>
      <c r="D1424" s="3">
        <v>0</v>
      </c>
      <c r="E1424" s="5" t="s">
        <v>3</v>
      </c>
      <c r="F1424" s="3">
        <v>0</v>
      </c>
      <c r="G1424" s="5" t="s">
        <v>3</v>
      </c>
      <c r="H1424" s="3">
        <v>0</v>
      </c>
      <c r="I1424" s="22"/>
      <c r="J1424" s="27"/>
      <c r="K1424" s="22"/>
    </row>
    <row r="1425" spans="1:11" s="4" customFormat="1" ht="15" customHeight="1">
      <c r="A1425" s="20"/>
      <c r="B1425" s="21"/>
      <c r="C1425" s="5" t="s">
        <v>4</v>
      </c>
      <c r="D1425" s="3">
        <v>0</v>
      </c>
      <c r="E1425" s="5" t="s">
        <v>4</v>
      </c>
      <c r="F1425" s="3">
        <v>0</v>
      </c>
      <c r="G1425" s="5" t="s">
        <v>4</v>
      </c>
      <c r="H1425" s="3">
        <v>0</v>
      </c>
      <c r="I1425" s="22"/>
      <c r="J1425" s="27"/>
      <c r="K1425" s="22"/>
    </row>
    <row r="1426" spans="1:11" s="4" customFormat="1" ht="15" customHeight="1">
      <c r="A1426" s="20"/>
      <c r="B1426" s="21"/>
      <c r="C1426" s="5" t="s">
        <v>5</v>
      </c>
      <c r="D1426" s="3">
        <f>164050/1000</f>
        <v>164.05</v>
      </c>
      <c r="E1426" s="5" t="s">
        <v>5</v>
      </c>
      <c r="F1426" s="3">
        <v>0</v>
      </c>
      <c r="G1426" s="5" t="s">
        <v>5</v>
      </c>
      <c r="H1426" s="3">
        <v>0</v>
      </c>
      <c r="I1426" s="22"/>
      <c r="J1426" s="27"/>
      <c r="K1426" s="22"/>
    </row>
    <row r="1427" spans="1:11" s="4" customFormat="1" ht="15" customHeight="1">
      <c r="A1427" s="20"/>
      <c r="B1427" s="21"/>
      <c r="C1427" s="5" t="s">
        <v>6</v>
      </c>
      <c r="D1427" s="3">
        <v>0</v>
      </c>
      <c r="E1427" s="5" t="s">
        <v>6</v>
      </c>
      <c r="F1427" s="3">
        <v>0</v>
      </c>
      <c r="G1427" s="5" t="s">
        <v>6</v>
      </c>
      <c r="H1427" s="3">
        <v>0</v>
      </c>
      <c r="I1427" s="22"/>
      <c r="J1427" s="27"/>
      <c r="K1427" s="22"/>
    </row>
    <row r="1428" spans="1:11" s="4" customFormat="1" ht="15" customHeight="1">
      <c r="A1428" s="20" t="s">
        <v>455</v>
      </c>
      <c r="B1428" s="21" t="s">
        <v>523</v>
      </c>
      <c r="C1428" s="2" t="s">
        <v>15</v>
      </c>
      <c r="D1428" s="3">
        <f>D1430+D1431+D1432+D1433</f>
        <v>121.87</v>
      </c>
      <c r="E1428" s="2" t="s">
        <v>15</v>
      </c>
      <c r="F1428" s="3">
        <f>F1430+F1431+F1432+F1433</f>
        <v>0</v>
      </c>
      <c r="G1428" s="2" t="s">
        <v>15</v>
      </c>
      <c r="H1428" s="3">
        <f>H1430+H1431+H1432+H1433</f>
        <v>0</v>
      </c>
      <c r="I1428" s="22" t="s">
        <v>356</v>
      </c>
      <c r="J1428" s="27"/>
      <c r="K1428" s="22" t="s">
        <v>75</v>
      </c>
    </row>
    <row r="1429" spans="1:11" s="4" customFormat="1" ht="15" customHeight="1">
      <c r="A1429" s="20"/>
      <c r="B1429" s="21"/>
      <c r="C1429" s="2" t="s">
        <v>8</v>
      </c>
      <c r="D1429" s="3"/>
      <c r="E1429" s="2" t="s">
        <v>8</v>
      </c>
      <c r="F1429" s="3"/>
      <c r="G1429" s="2" t="s">
        <v>8</v>
      </c>
      <c r="H1429" s="3"/>
      <c r="I1429" s="22"/>
      <c r="J1429" s="27"/>
      <c r="K1429" s="22"/>
    </row>
    <row r="1430" spans="1:11" s="4" customFormat="1" ht="15" customHeight="1">
      <c r="A1430" s="20"/>
      <c r="B1430" s="21"/>
      <c r="C1430" s="5" t="s">
        <v>3</v>
      </c>
      <c r="D1430" s="3">
        <v>0</v>
      </c>
      <c r="E1430" s="5" t="s">
        <v>3</v>
      </c>
      <c r="F1430" s="3">
        <v>0</v>
      </c>
      <c r="G1430" s="5" t="s">
        <v>3</v>
      </c>
      <c r="H1430" s="3">
        <v>0</v>
      </c>
      <c r="I1430" s="22"/>
      <c r="J1430" s="27"/>
      <c r="K1430" s="22"/>
    </row>
    <row r="1431" spans="1:11" s="4" customFormat="1" ht="15" customHeight="1">
      <c r="A1431" s="20"/>
      <c r="B1431" s="21"/>
      <c r="C1431" s="5" t="s">
        <v>4</v>
      </c>
      <c r="D1431" s="3">
        <v>0</v>
      </c>
      <c r="E1431" s="5" t="s">
        <v>4</v>
      </c>
      <c r="F1431" s="3">
        <v>0</v>
      </c>
      <c r="G1431" s="5" t="s">
        <v>4</v>
      </c>
      <c r="H1431" s="3">
        <v>0</v>
      </c>
      <c r="I1431" s="22"/>
      <c r="J1431" s="27"/>
      <c r="K1431" s="22"/>
    </row>
    <row r="1432" spans="1:11" s="4" customFormat="1" ht="15" customHeight="1">
      <c r="A1432" s="20"/>
      <c r="B1432" s="21"/>
      <c r="C1432" s="5" t="s">
        <v>5</v>
      </c>
      <c r="D1432" s="3">
        <f>121872.43/1000</f>
        <v>121.87</v>
      </c>
      <c r="E1432" s="5" t="s">
        <v>5</v>
      </c>
      <c r="F1432" s="3">
        <v>0</v>
      </c>
      <c r="G1432" s="5" t="s">
        <v>5</v>
      </c>
      <c r="H1432" s="3">
        <v>0</v>
      </c>
      <c r="I1432" s="22"/>
      <c r="J1432" s="27"/>
      <c r="K1432" s="22"/>
    </row>
    <row r="1433" spans="1:11" s="4" customFormat="1" ht="15" customHeight="1">
      <c r="A1433" s="20"/>
      <c r="B1433" s="21"/>
      <c r="C1433" s="5" t="s">
        <v>6</v>
      </c>
      <c r="D1433" s="3">
        <v>0</v>
      </c>
      <c r="E1433" s="5" t="s">
        <v>6</v>
      </c>
      <c r="F1433" s="3">
        <v>0</v>
      </c>
      <c r="G1433" s="5" t="s">
        <v>6</v>
      </c>
      <c r="H1433" s="3">
        <v>0</v>
      </c>
      <c r="I1433" s="22"/>
      <c r="J1433" s="27"/>
      <c r="K1433" s="22"/>
    </row>
    <row r="1434" spans="1:11" s="4" customFormat="1" ht="15" customHeight="1">
      <c r="A1434" s="20" t="s">
        <v>456</v>
      </c>
      <c r="B1434" s="21" t="s">
        <v>524</v>
      </c>
      <c r="C1434" s="2" t="s">
        <v>15</v>
      </c>
      <c r="D1434" s="3">
        <f>D1436+D1437+D1438+D1439</f>
        <v>298.16000000000003</v>
      </c>
      <c r="E1434" s="2" t="s">
        <v>15</v>
      </c>
      <c r="F1434" s="3">
        <f>F1436+F1437+F1438+F1439</f>
        <v>0</v>
      </c>
      <c r="G1434" s="2" t="s">
        <v>15</v>
      </c>
      <c r="H1434" s="3">
        <f>H1436+H1437+H1438+H1439</f>
        <v>0</v>
      </c>
      <c r="I1434" s="22" t="s">
        <v>356</v>
      </c>
      <c r="J1434" s="27"/>
      <c r="K1434" s="22" t="s">
        <v>75</v>
      </c>
    </row>
    <row r="1435" spans="1:11" s="4" customFormat="1" ht="15" customHeight="1">
      <c r="A1435" s="20"/>
      <c r="B1435" s="21"/>
      <c r="C1435" s="2" t="s">
        <v>8</v>
      </c>
      <c r="D1435" s="3"/>
      <c r="E1435" s="2" t="s">
        <v>8</v>
      </c>
      <c r="F1435" s="3"/>
      <c r="G1435" s="2" t="s">
        <v>8</v>
      </c>
      <c r="H1435" s="3"/>
      <c r="I1435" s="22"/>
      <c r="J1435" s="27"/>
      <c r="K1435" s="22"/>
    </row>
    <row r="1436" spans="1:11" s="4" customFormat="1" ht="15" customHeight="1">
      <c r="A1436" s="20"/>
      <c r="B1436" s="21"/>
      <c r="C1436" s="5" t="s">
        <v>3</v>
      </c>
      <c r="D1436" s="3">
        <v>0</v>
      </c>
      <c r="E1436" s="5" t="s">
        <v>3</v>
      </c>
      <c r="F1436" s="3">
        <v>0</v>
      </c>
      <c r="G1436" s="5" t="s">
        <v>3</v>
      </c>
      <c r="H1436" s="3">
        <v>0</v>
      </c>
      <c r="I1436" s="22"/>
      <c r="J1436" s="27"/>
      <c r="K1436" s="22"/>
    </row>
    <row r="1437" spans="1:11" s="4" customFormat="1" ht="15" customHeight="1">
      <c r="A1437" s="20"/>
      <c r="B1437" s="21"/>
      <c r="C1437" s="5" t="s">
        <v>4</v>
      </c>
      <c r="D1437" s="3">
        <v>0</v>
      </c>
      <c r="E1437" s="5" t="s">
        <v>4</v>
      </c>
      <c r="F1437" s="3">
        <v>0</v>
      </c>
      <c r="G1437" s="5" t="s">
        <v>4</v>
      </c>
      <c r="H1437" s="3">
        <v>0</v>
      </c>
      <c r="I1437" s="22"/>
      <c r="J1437" s="27"/>
      <c r="K1437" s="22"/>
    </row>
    <row r="1438" spans="1:11" s="4" customFormat="1" ht="15" customHeight="1">
      <c r="A1438" s="20"/>
      <c r="B1438" s="21"/>
      <c r="C1438" s="5" t="s">
        <v>5</v>
      </c>
      <c r="D1438" s="3">
        <f>298161.68/1000</f>
        <v>298.16000000000003</v>
      </c>
      <c r="E1438" s="5" t="s">
        <v>5</v>
      </c>
      <c r="F1438" s="3">
        <v>0</v>
      </c>
      <c r="G1438" s="5" t="s">
        <v>5</v>
      </c>
      <c r="H1438" s="3">
        <v>0</v>
      </c>
      <c r="I1438" s="22"/>
      <c r="J1438" s="27"/>
      <c r="K1438" s="22"/>
    </row>
    <row r="1439" spans="1:11" s="4" customFormat="1" ht="15" customHeight="1">
      <c r="A1439" s="20"/>
      <c r="B1439" s="21"/>
      <c r="C1439" s="5" t="s">
        <v>6</v>
      </c>
      <c r="D1439" s="3">
        <v>0</v>
      </c>
      <c r="E1439" s="5" t="s">
        <v>6</v>
      </c>
      <c r="F1439" s="3">
        <v>0</v>
      </c>
      <c r="G1439" s="5" t="s">
        <v>6</v>
      </c>
      <c r="H1439" s="3">
        <v>0</v>
      </c>
      <c r="I1439" s="22"/>
      <c r="J1439" s="27"/>
      <c r="K1439" s="22"/>
    </row>
    <row r="1440" spans="1:11" s="4" customFormat="1" ht="15" customHeight="1">
      <c r="A1440" s="20" t="s">
        <v>474</v>
      </c>
      <c r="B1440" s="21" t="s">
        <v>525</v>
      </c>
      <c r="C1440" s="2" t="s">
        <v>15</v>
      </c>
      <c r="D1440" s="3">
        <f>D1442+D1443+D1444+D1445</f>
        <v>90</v>
      </c>
      <c r="E1440" s="2" t="s">
        <v>15</v>
      </c>
      <c r="F1440" s="3">
        <f>F1442+F1443+F1444+F1445</f>
        <v>0</v>
      </c>
      <c r="G1440" s="2" t="s">
        <v>15</v>
      </c>
      <c r="H1440" s="3">
        <f>H1442+H1443+H1444+H1445</f>
        <v>0</v>
      </c>
      <c r="I1440" s="22" t="s">
        <v>356</v>
      </c>
      <c r="J1440" s="27"/>
      <c r="K1440" s="22" t="s">
        <v>75</v>
      </c>
    </row>
    <row r="1441" spans="1:11" s="4" customFormat="1" ht="15" customHeight="1">
      <c r="A1441" s="20"/>
      <c r="B1441" s="21"/>
      <c r="C1441" s="2" t="s">
        <v>8</v>
      </c>
      <c r="D1441" s="3"/>
      <c r="E1441" s="2" t="s">
        <v>8</v>
      </c>
      <c r="F1441" s="3"/>
      <c r="G1441" s="2" t="s">
        <v>8</v>
      </c>
      <c r="H1441" s="3"/>
      <c r="I1441" s="22"/>
      <c r="J1441" s="27"/>
      <c r="K1441" s="22"/>
    </row>
    <row r="1442" spans="1:11" s="4" customFormat="1" ht="15" customHeight="1">
      <c r="A1442" s="20"/>
      <c r="B1442" s="21"/>
      <c r="C1442" s="5" t="s">
        <v>3</v>
      </c>
      <c r="D1442" s="3">
        <v>0</v>
      </c>
      <c r="E1442" s="5" t="s">
        <v>3</v>
      </c>
      <c r="F1442" s="3">
        <v>0</v>
      </c>
      <c r="G1442" s="5" t="s">
        <v>3</v>
      </c>
      <c r="H1442" s="3">
        <v>0</v>
      </c>
      <c r="I1442" s="22"/>
      <c r="J1442" s="27"/>
      <c r="K1442" s="22"/>
    </row>
    <row r="1443" spans="1:11" s="4" customFormat="1" ht="15" customHeight="1">
      <c r="A1443" s="20"/>
      <c r="B1443" s="21"/>
      <c r="C1443" s="5" t="s">
        <v>4</v>
      </c>
      <c r="D1443" s="3">
        <v>0</v>
      </c>
      <c r="E1443" s="5" t="s">
        <v>4</v>
      </c>
      <c r="F1443" s="3">
        <v>0</v>
      </c>
      <c r="G1443" s="5" t="s">
        <v>4</v>
      </c>
      <c r="H1443" s="3">
        <v>0</v>
      </c>
      <c r="I1443" s="22"/>
      <c r="J1443" s="27"/>
      <c r="K1443" s="22"/>
    </row>
    <row r="1444" spans="1:11" s="4" customFormat="1" ht="15" customHeight="1">
      <c r="A1444" s="20"/>
      <c r="B1444" s="21"/>
      <c r="C1444" s="5" t="s">
        <v>5</v>
      </c>
      <c r="D1444" s="3">
        <f>90000/1000</f>
        <v>90</v>
      </c>
      <c r="E1444" s="5" t="s">
        <v>5</v>
      </c>
      <c r="F1444" s="3">
        <v>0</v>
      </c>
      <c r="G1444" s="5" t="s">
        <v>5</v>
      </c>
      <c r="H1444" s="3">
        <v>0</v>
      </c>
      <c r="I1444" s="22"/>
      <c r="J1444" s="27"/>
      <c r="K1444" s="22"/>
    </row>
    <row r="1445" spans="1:11" s="4" customFormat="1" ht="15" customHeight="1">
      <c r="A1445" s="20"/>
      <c r="B1445" s="21"/>
      <c r="C1445" s="5" t="s">
        <v>6</v>
      </c>
      <c r="D1445" s="3">
        <v>0</v>
      </c>
      <c r="E1445" s="5" t="s">
        <v>6</v>
      </c>
      <c r="F1445" s="3">
        <v>0</v>
      </c>
      <c r="G1445" s="5" t="s">
        <v>6</v>
      </c>
      <c r="H1445" s="3">
        <v>0</v>
      </c>
      <c r="I1445" s="22"/>
      <c r="J1445" s="27"/>
      <c r="K1445" s="22"/>
    </row>
    <row r="1446" spans="1:11" s="4" customFormat="1" ht="15" customHeight="1">
      <c r="A1446" s="20" t="s">
        <v>527</v>
      </c>
      <c r="B1446" s="21" t="s">
        <v>457</v>
      </c>
      <c r="C1446" s="2" t="s">
        <v>15</v>
      </c>
      <c r="D1446" s="3">
        <f>D1448+D1449+D1450+D1451</f>
        <v>180.06</v>
      </c>
      <c r="E1446" s="2" t="s">
        <v>15</v>
      </c>
      <c r="F1446" s="3">
        <f>F1448+F1449+F1450+F1451</f>
        <v>0</v>
      </c>
      <c r="G1446" s="2" t="s">
        <v>15</v>
      </c>
      <c r="H1446" s="3">
        <f>H1448+H1449+H1450+H1451</f>
        <v>0</v>
      </c>
      <c r="I1446" s="22" t="s">
        <v>265</v>
      </c>
      <c r="J1446" s="27"/>
      <c r="K1446" s="22" t="s">
        <v>75</v>
      </c>
    </row>
    <row r="1447" spans="1:11" s="4" customFormat="1" ht="15" customHeight="1">
      <c r="A1447" s="20"/>
      <c r="B1447" s="21"/>
      <c r="C1447" s="2" t="s">
        <v>8</v>
      </c>
      <c r="D1447" s="3"/>
      <c r="E1447" s="2" t="s">
        <v>8</v>
      </c>
      <c r="F1447" s="3"/>
      <c r="G1447" s="2" t="s">
        <v>8</v>
      </c>
      <c r="H1447" s="3"/>
      <c r="I1447" s="22"/>
      <c r="J1447" s="27"/>
      <c r="K1447" s="22"/>
    </row>
    <row r="1448" spans="1:11" s="4" customFormat="1" ht="15" customHeight="1">
      <c r="A1448" s="20"/>
      <c r="B1448" s="21"/>
      <c r="C1448" s="5" t="s">
        <v>3</v>
      </c>
      <c r="D1448" s="3">
        <v>0</v>
      </c>
      <c r="E1448" s="5" t="s">
        <v>3</v>
      </c>
      <c r="F1448" s="3">
        <v>0</v>
      </c>
      <c r="G1448" s="5" t="s">
        <v>3</v>
      </c>
      <c r="H1448" s="3">
        <v>0</v>
      </c>
      <c r="I1448" s="22"/>
      <c r="J1448" s="27"/>
      <c r="K1448" s="22"/>
    </row>
    <row r="1449" spans="1:11" s="4" customFormat="1" ht="15" customHeight="1">
      <c r="A1449" s="20"/>
      <c r="B1449" s="21"/>
      <c r="C1449" s="5" t="s">
        <v>4</v>
      </c>
      <c r="D1449" s="3">
        <v>0</v>
      </c>
      <c r="E1449" s="5" t="s">
        <v>4</v>
      </c>
      <c r="F1449" s="3">
        <v>0</v>
      </c>
      <c r="G1449" s="5" t="s">
        <v>4</v>
      </c>
      <c r="H1449" s="3">
        <v>0</v>
      </c>
      <c r="I1449" s="22"/>
      <c r="J1449" s="27"/>
      <c r="K1449" s="22"/>
    </row>
    <row r="1450" spans="1:11" s="4" customFormat="1" ht="15" customHeight="1">
      <c r="A1450" s="20"/>
      <c r="B1450" s="21"/>
      <c r="C1450" s="5" t="s">
        <v>5</v>
      </c>
      <c r="D1450" s="3">
        <f>180060/1000</f>
        <v>180.06</v>
      </c>
      <c r="E1450" s="5" t="s">
        <v>5</v>
      </c>
      <c r="F1450" s="3">
        <v>0</v>
      </c>
      <c r="G1450" s="5" t="s">
        <v>5</v>
      </c>
      <c r="H1450" s="3">
        <v>0</v>
      </c>
      <c r="I1450" s="22"/>
      <c r="J1450" s="27"/>
      <c r="K1450" s="22"/>
    </row>
    <row r="1451" spans="1:11" s="4" customFormat="1" ht="15" customHeight="1">
      <c r="A1451" s="20"/>
      <c r="B1451" s="21"/>
      <c r="C1451" s="5" t="s">
        <v>6</v>
      </c>
      <c r="D1451" s="3">
        <v>0</v>
      </c>
      <c r="E1451" s="5" t="s">
        <v>6</v>
      </c>
      <c r="F1451" s="3">
        <v>0</v>
      </c>
      <c r="G1451" s="5" t="s">
        <v>6</v>
      </c>
      <c r="H1451" s="3">
        <v>0</v>
      </c>
      <c r="I1451" s="22"/>
      <c r="J1451" s="27"/>
      <c r="K1451" s="22"/>
    </row>
    <row r="1452" spans="1:11" s="4" customFormat="1" ht="15" customHeight="1">
      <c r="A1452" s="20" t="s">
        <v>528</v>
      </c>
      <c r="B1452" s="21" t="s">
        <v>526</v>
      </c>
      <c r="C1452" s="2" t="s">
        <v>15</v>
      </c>
      <c r="D1452" s="3">
        <f>D1454+D1455+D1456+D1457</f>
        <v>152.03</v>
      </c>
      <c r="E1452" s="2" t="s">
        <v>15</v>
      </c>
      <c r="F1452" s="3">
        <f>F1454+F1455+F1456+F1457</f>
        <v>0</v>
      </c>
      <c r="G1452" s="2" t="s">
        <v>15</v>
      </c>
      <c r="H1452" s="3">
        <f>H1454+H1455+H1456+H1457</f>
        <v>0</v>
      </c>
      <c r="I1452" s="22" t="s">
        <v>265</v>
      </c>
      <c r="J1452" s="27"/>
      <c r="K1452" s="22" t="s">
        <v>75</v>
      </c>
    </row>
    <row r="1453" spans="1:11" s="4" customFormat="1" ht="15" customHeight="1">
      <c r="A1453" s="20"/>
      <c r="B1453" s="21"/>
      <c r="C1453" s="2" t="s">
        <v>8</v>
      </c>
      <c r="D1453" s="3"/>
      <c r="E1453" s="2" t="s">
        <v>8</v>
      </c>
      <c r="F1453" s="3"/>
      <c r="G1453" s="2" t="s">
        <v>8</v>
      </c>
      <c r="H1453" s="3"/>
      <c r="I1453" s="22"/>
      <c r="J1453" s="27"/>
      <c r="K1453" s="22"/>
    </row>
    <row r="1454" spans="1:11" s="4" customFormat="1" ht="15" customHeight="1">
      <c r="A1454" s="20"/>
      <c r="B1454" s="21"/>
      <c r="C1454" s="5" t="s">
        <v>3</v>
      </c>
      <c r="D1454" s="3">
        <v>0</v>
      </c>
      <c r="E1454" s="5" t="s">
        <v>3</v>
      </c>
      <c r="F1454" s="3">
        <v>0</v>
      </c>
      <c r="G1454" s="5" t="s">
        <v>3</v>
      </c>
      <c r="H1454" s="3">
        <v>0</v>
      </c>
      <c r="I1454" s="22"/>
      <c r="J1454" s="27"/>
      <c r="K1454" s="22"/>
    </row>
    <row r="1455" spans="1:11" s="4" customFormat="1" ht="15" customHeight="1">
      <c r="A1455" s="20"/>
      <c r="B1455" s="21"/>
      <c r="C1455" s="5" t="s">
        <v>4</v>
      </c>
      <c r="D1455" s="3">
        <v>0</v>
      </c>
      <c r="E1455" s="5" t="s">
        <v>4</v>
      </c>
      <c r="F1455" s="3">
        <v>0</v>
      </c>
      <c r="G1455" s="5" t="s">
        <v>4</v>
      </c>
      <c r="H1455" s="3">
        <v>0</v>
      </c>
      <c r="I1455" s="22"/>
      <c r="J1455" s="27"/>
      <c r="K1455" s="22"/>
    </row>
    <row r="1456" spans="1:11" s="4" customFormat="1" ht="15" customHeight="1">
      <c r="A1456" s="20"/>
      <c r="B1456" s="21"/>
      <c r="C1456" s="5" t="s">
        <v>5</v>
      </c>
      <c r="D1456" s="3">
        <f>152026.95/1000</f>
        <v>152.03</v>
      </c>
      <c r="E1456" s="5" t="s">
        <v>5</v>
      </c>
      <c r="F1456" s="3">
        <v>0</v>
      </c>
      <c r="G1456" s="5" t="s">
        <v>5</v>
      </c>
      <c r="H1456" s="3">
        <v>0</v>
      </c>
      <c r="I1456" s="22"/>
      <c r="J1456" s="27"/>
      <c r="K1456" s="22"/>
    </row>
    <row r="1457" spans="1:11" s="4" customFormat="1" ht="15" customHeight="1">
      <c r="A1457" s="20"/>
      <c r="B1457" s="21"/>
      <c r="C1457" s="5" t="s">
        <v>6</v>
      </c>
      <c r="D1457" s="3">
        <v>0</v>
      </c>
      <c r="E1457" s="5" t="s">
        <v>6</v>
      </c>
      <c r="F1457" s="3">
        <v>0</v>
      </c>
      <c r="G1457" s="5" t="s">
        <v>6</v>
      </c>
      <c r="H1457" s="3">
        <v>0</v>
      </c>
      <c r="I1457" s="22"/>
      <c r="J1457" s="27"/>
      <c r="K1457" s="22"/>
    </row>
    <row r="1458" spans="1:11" s="4" customFormat="1" ht="15" customHeight="1">
      <c r="A1458" s="20" t="s">
        <v>529</v>
      </c>
      <c r="B1458" s="21" t="s">
        <v>473</v>
      </c>
      <c r="C1458" s="2" t="s">
        <v>15</v>
      </c>
      <c r="D1458" s="3">
        <f>D1460+D1461+D1462+D1463</f>
        <v>468.91</v>
      </c>
      <c r="E1458" s="2" t="s">
        <v>15</v>
      </c>
      <c r="F1458" s="3">
        <f>F1460+F1461+F1462+F1463</f>
        <v>0</v>
      </c>
      <c r="G1458" s="2" t="s">
        <v>15</v>
      </c>
      <c r="H1458" s="3">
        <f>H1460+H1461+H1462+H1463</f>
        <v>0</v>
      </c>
      <c r="I1458" s="22" t="s">
        <v>265</v>
      </c>
      <c r="J1458" s="27"/>
      <c r="K1458" s="22" t="s">
        <v>75</v>
      </c>
    </row>
    <row r="1459" spans="1:11" s="4" customFormat="1" ht="15" customHeight="1">
      <c r="A1459" s="20"/>
      <c r="B1459" s="21"/>
      <c r="C1459" s="2" t="s">
        <v>8</v>
      </c>
      <c r="D1459" s="3"/>
      <c r="E1459" s="2" t="s">
        <v>8</v>
      </c>
      <c r="F1459" s="3"/>
      <c r="G1459" s="2" t="s">
        <v>8</v>
      </c>
      <c r="H1459" s="3"/>
      <c r="I1459" s="22"/>
      <c r="J1459" s="27"/>
      <c r="K1459" s="22"/>
    </row>
    <row r="1460" spans="1:11" s="4" customFormat="1" ht="15" customHeight="1">
      <c r="A1460" s="20"/>
      <c r="B1460" s="21"/>
      <c r="C1460" s="5" t="s">
        <v>3</v>
      </c>
      <c r="D1460" s="3">
        <v>0</v>
      </c>
      <c r="E1460" s="5" t="s">
        <v>3</v>
      </c>
      <c r="F1460" s="3">
        <v>0</v>
      </c>
      <c r="G1460" s="5" t="s">
        <v>3</v>
      </c>
      <c r="H1460" s="3">
        <v>0</v>
      </c>
      <c r="I1460" s="22"/>
      <c r="J1460" s="27"/>
      <c r="K1460" s="22"/>
    </row>
    <row r="1461" spans="1:11" s="4" customFormat="1" ht="15" customHeight="1">
      <c r="A1461" s="20"/>
      <c r="B1461" s="21"/>
      <c r="C1461" s="5" t="s">
        <v>4</v>
      </c>
      <c r="D1461" s="3">
        <v>0</v>
      </c>
      <c r="E1461" s="5" t="s">
        <v>4</v>
      </c>
      <c r="F1461" s="3">
        <v>0</v>
      </c>
      <c r="G1461" s="5" t="s">
        <v>4</v>
      </c>
      <c r="H1461" s="3">
        <v>0</v>
      </c>
      <c r="I1461" s="22"/>
      <c r="J1461" s="27"/>
      <c r="K1461" s="22"/>
    </row>
    <row r="1462" spans="1:11" s="4" customFormat="1" ht="15" customHeight="1">
      <c r="A1462" s="20"/>
      <c r="B1462" s="21"/>
      <c r="C1462" s="5" t="s">
        <v>5</v>
      </c>
      <c r="D1462" s="3">
        <f>468907.74/1000</f>
        <v>468.91</v>
      </c>
      <c r="E1462" s="5" t="s">
        <v>5</v>
      </c>
      <c r="F1462" s="3">
        <v>0</v>
      </c>
      <c r="G1462" s="5" t="s">
        <v>5</v>
      </c>
      <c r="H1462" s="3">
        <v>0</v>
      </c>
      <c r="I1462" s="22"/>
      <c r="J1462" s="27"/>
      <c r="K1462" s="22"/>
    </row>
    <row r="1463" spans="1:11" s="4" customFormat="1" ht="15" customHeight="1">
      <c r="A1463" s="20"/>
      <c r="B1463" s="21"/>
      <c r="C1463" s="5" t="s">
        <v>6</v>
      </c>
      <c r="D1463" s="3">
        <v>0</v>
      </c>
      <c r="E1463" s="5" t="s">
        <v>6</v>
      </c>
      <c r="F1463" s="3">
        <v>0</v>
      </c>
      <c r="G1463" s="5" t="s">
        <v>6</v>
      </c>
      <c r="H1463" s="3">
        <v>0</v>
      </c>
      <c r="I1463" s="22"/>
      <c r="J1463" s="27"/>
      <c r="K1463" s="22"/>
    </row>
    <row r="1464" spans="1:11" s="4" customFormat="1" ht="15" customHeight="1">
      <c r="A1464" s="20" t="s">
        <v>530</v>
      </c>
      <c r="B1464" s="21" t="s">
        <v>593</v>
      </c>
      <c r="C1464" s="2" t="s">
        <v>15</v>
      </c>
      <c r="D1464" s="3">
        <f>D1466+D1467+D1468+D1469</f>
        <v>591.42999999999995</v>
      </c>
      <c r="E1464" s="2" t="s">
        <v>15</v>
      </c>
      <c r="F1464" s="3">
        <f>F1466+F1467+F1468+F1469</f>
        <v>0</v>
      </c>
      <c r="G1464" s="2" t="s">
        <v>15</v>
      </c>
      <c r="H1464" s="3">
        <f>H1466+H1467+H1468+H1469</f>
        <v>0</v>
      </c>
      <c r="I1464" s="22" t="s">
        <v>265</v>
      </c>
      <c r="J1464" s="27"/>
      <c r="K1464" s="22" t="s">
        <v>75</v>
      </c>
    </row>
    <row r="1465" spans="1:11" s="4" customFormat="1" ht="15" customHeight="1">
      <c r="A1465" s="20"/>
      <c r="B1465" s="21"/>
      <c r="C1465" s="2" t="s">
        <v>8</v>
      </c>
      <c r="D1465" s="3"/>
      <c r="E1465" s="2" t="s">
        <v>8</v>
      </c>
      <c r="F1465" s="3"/>
      <c r="G1465" s="2" t="s">
        <v>8</v>
      </c>
      <c r="H1465" s="3"/>
      <c r="I1465" s="22"/>
      <c r="J1465" s="27"/>
      <c r="K1465" s="22"/>
    </row>
    <row r="1466" spans="1:11" s="4" customFormat="1" ht="15" customHeight="1">
      <c r="A1466" s="20"/>
      <c r="B1466" s="21"/>
      <c r="C1466" s="5" t="s">
        <v>3</v>
      </c>
      <c r="D1466" s="3">
        <v>0</v>
      </c>
      <c r="E1466" s="5" t="s">
        <v>3</v>
      </c>
      <c r="F1466" s="3">
        <v>0</v>
      </c>
      <c r="G1466" s="5" t="s">
        <v>3</v>
      </c>
      <c r="H1466" s="3">
        <v>0</v>
      </c>
      <c r="I1466" s="22"/>
      <c r="J1466" s="27"/>
      <c r="K1466" s="22"/>
    </row>
    <row r="1467" spans="1:11" s="4" customFormat="1" ht="15" customHeight="1">
      <c r="A1467" s="20"/>
      <c r="B1467" s="21"/>
      <c r="C1467" s="5" t="s">
        <v>4</v>
      </c>
      <c r="D1467" s="3">
        <v>0</v>
      </c>
      <c r="E1467" s="5" t="s">
        <v>4</v>
      </c>
      <c r="F1467" s="3">
        <v>0</v>
      </c>
      <c r="G1467" s="5" t="s">
        <v>4</v>
      </c>
      <c r="H1467" s="3">
        <v>0</v>
      </c>
      <c r="I1467" s="22"/>
      <c r="J1467" s="27"/>
      <c r="K1467" s="22"/>
    </row>
    <row r="1468" spans="1:11" s="4" customFormat="1" ht="15" customHeight="1">
      <c r="A1468" s="20"/>
      <c r="B1468" s="21"/>
      <c r="C1468" s="5" t="s">
        <v>5</v>
      </c>
      <c r="D1468" s="3">
        <f>591427.82/1000</f>
        <v>591.42999999999995</v>
      </c>
      <c r="E1468" s="5" t="s">
        <v>5</v>
      </c>
      <c r="F1468" s="3">
        <v>0</v>
      </c>
      <c r="G1468" s="5" t="s">
        <v>5</v>
      </c>
      <c r="H1468" s="3">
        <v>0</v>
      </c>
      <c r="I1468" s="22"/>
      <c r="J1468" s="27"/>
      <c r="K1468" s="22"/>
    </row>
    <row r="1469" spans="1:11" s="4" customFormat="1" ht="15" customHeight="1">
      <c r="A1469" s="20"/>
      <c r="B1469" s="21"/>
      <c r="C1469" s="5" t="s">
        <v>6</v>
      </c>
      <c r="D1469" s="3">
        <v>0</v>
      </c>
      <c r="E1469" s="5" t="s">
        <v>6</v>
      </c>
      <c r="F1469" s="3">
        <v>0</v>
      </c>
      <c r="G1469" s="5" t="s">
        <v>6</v>
      </c>
      <c r="H1469" s="3">
        <v>0</v>
      </c>
      <c r="I1469" s="22"/>
      <c r="J1469" s="27"/>
      <c r="K1469" s="22"/>
    </row>
    <row r="1470" spans="1:11" s="4" customFormat="1" ht="15" customHeight="1">
      <c r="A1470" s="20" t="s">
        <v>596</v>
      </c>
      <c r="B1470" s="21" t="s">
        <v>594</v>
      </c>
      <c r="C1470" s="2" t="s">
        <v>15</v>
      </c>
      <c r="D1470" s="3">
        <f>D1472+D1473+D1474+D1475</f>
        <v>136.5</v>
      </c>
      <c r="E1470" s="2" t="s">
        <v>15</v>
      </c>
      <c r="F1470" s="3">
        <f>F1472+F1473+F1474+F1475</f>
        <v>0</v>
      </c>
      <c r="G1470" s="2" t="s">
        <v>15</v>
      </c>
      <c r="H1470" s="3">
        <f>H1472+H1473+H1474+H1475</f>
        <v>0</v>
      </c>
      <c r="I1470" s="22" t="s">
        <v>265</v>
      </c>
      <c r="J1470" s="27"/>
      <c r="K1470" s="22" t="s">
        <v>75</v>
      </c>
    </row>
    <row r="1471" spans="1:11" s="4" customFormat="1" ht="15" customHeight="1">
      <c r="A1471" s="20"/>
      <c r="B1471" s="21"/>
      <c r="C1471" s="2" t="s">
        <v>8</v>
      </c>
      <c r="D1471" s="3"/>
      <c r="E1471" s="2" t="s">
        <v>8</v>
      </c>
      <c r="F1471" s="3"/>
      <c r="G1471" s="2" t="s">
        <v>8</v>
      </c>
      <c r="H1471" s="3"/>
      <c r="I1471" s="22"/>
      <c r="J1471" s="27"/>
      <c r="K1471" s="22"/>
    </row>
    <row r="1472" spans="1:11" s="4" customFormat="1" ht="15" customHeight="1">
      <c r="A1472" s="20"/>
      <c r="B1472" s="21"/>
      <c r="C1472" s="5" t="s">
        <v>3</v>
      </c>
      <c r="D1472" s="3">
        <v>0</v>
      </c>
      <c r="E1472" s="5" t="s">
        <v>3</v>
      </c>
      <c r="F1472" s="3">
        <v>0</v>
      </c>
      <c r="G1472" s="5" t="s">
        <v>3</v>
      </c>
      <c r="H1472" s="3">
        <v>0</v>
      </c>
      <c r="I1472" s="22"/>
      <c r="J1472" s="27"/>
      <c r="K1472" s="22"/>
    </row>
    <row r="1473" spans="1:11" s="4" customFormat="1" ht="15" customHeight="1">
      <c r="A1473" s="20"/>
      <c r="B1473" s="21"/>
      <c r="C1473" s="5" t="s">
        <v>4</v>
      </c>
      <c r="D1473" s="3">
        <v>0</v>
      </c>
      <c r="E1473" s="5" t="s">
        <v>4</v>
      </c>
      <c r="F1473" s="3">
        <v>0</v>
      </c>
      <c r="G1473" s="5" t="s">
        <v>4</v>
      </c>
      <c r="H1473" s="3">
        <v>0</v>
      </c>
      <c r="I1473" s="22"/>
      <c r="J1473" s="27"/>
      <c r="K1473" s="22"/>
    </row>
    <row r="1474" spans="1:11" s="4" customFormat="1" ht="15" customHeight="1">
      <c r="A1474" s="20"/>
      <c r="B1474" s="21"/>
      <c r="C1474" s="5" t="s">
        <v>5</v>
      </c>
      <c r="D1474" s="3">
        <f>136502.46/1000</f>
        <v>136.5</v>
      </c>
      <c r="E1474" s="5" t="s">
        <v>5</v>
      </c>
      <c r="F1474" s="3">
        <v>0</v>
      </c>
      <c r="G1474" s="5" t="s">
        <v>5</v>
      </c>
      <c r="H1474" s="3">
        <v>0</v>
      </c>
      <c r="I1474" s="22"/>
      <c r="J1474" s="27"/>
      <c r="K1474" s="22"/>
    </row>
    <row r="1475" spans="1:11" s="4" customFormat="1" ht="15" customHeight="1">
      <c r="A1475" s="20"/>
      <c r="B1475" s="21"/>
      <c r="C1475" s="5" t="s">
        <v>6</v>
      </c>
      <c r="D1475" s="3">
        <v>0</v>
      </c>
      <c r="E1475" s="5" t="s">
        <v>6</v>
      </c>
      <c r="F1475" s="3">
        <v>0</v>
      </c>
      <c r="G1475" s="5" t="s">
        <v>6</v>
      </c>
      <c r="H1475" s="3">
        <v>0</v>
      </c>
      <c r="I1475" s="22"/>
      <c r="J1475" s="27"/>
      <c r="K1475" s="22"/>
    </row>
    <row r="1476" spans="1:11" s="4" customFormat="1" ht="15" customHeight="1">
      <c r="A1476" s="20" t="s">
        <v>597</v>
      </c>
      <c r="B1476" s="21" t="s">
        <v>595</v>
      </c>
      <c r="C1476" s="2" t="s">
        <v>15</v>
      </c>
      <c r="D1476" s="3">
        <f>D1478+D1479+D1480+D1481</f>
        <v>309.41000000000003</v>
      </c>
      <c r="E1476" s="2" t="s">
        <v>15</v>
      </c>
      <c r="F1476" s="3">
        <f>F1478+F1479+F1480+F1481</f>
        <v>0</v>
      </c>
      <c r="G1476" s="2" t="s">
        <v>15</v>
      </c>
      <c r="H1476" s="3">
        <f>H1478+H1479+H1480+H1481</f>
        <v>0</v>
      </c>
      <c r="I1476" s="22" t="s">
        <v>265</v>
      </c>
      <c r="J1476" s="27"/>
      <c r="K1476" s="22" t="s">
        <v>75</v>
      </c>
    </row>
    <row r="1477" spans="1:11" s="4" customFormat="1" ht="15" customHeight="1">
      <c r="A1477" s="20"/>
      <c r="B1477" s="21"/>
      <c r="C1477" s="2" t="s">
        <v>8</v>
      </c>
      <c r="D1477" s="3"/>
      <c r="E1477" s="2" t="s">
        <v>8</v>
      </c>
      <c r="F1477" s="3"/>
      <c r="G1477" s="2" t="s">
        <v>8</v>
      </c>
      <c r="H1477" s="3"/>
      <c r="I1477" s="22"/>
      <c r="J1477" s="27"/>
      <c r="K1477" s="22"/>
    </row>
    <row r="1478" spans="1:11" s="4" customFormat="1" ht="15" customHeight="1">
      <c r="A1478" s="20"/>
      <c r="B1478" s="21"/>
      <c r="C1478" s="5" t="s">
        <v>3</v>
      </c>
      <c r="D1478" s="3">
        <v>0</v>
      </c>
      <c r="E1478" s="5" t="s">
        <v>3</v>
      </c>
      <c r="F1478" s="3">
        <v>0</v>
      </c>
      <c r="G1478" s="5" t="s">
        <v>3</v>
      </c>
      <c r="H1478" s="3">
        <v>0</v>
      </c>
      <c r="I1478" s="22"/>
      <c r="J1478" s="27"/>
      <c r="K1478" s="22"/>
    </row>
    <row r="1479" spans="1:11" s="4" customFormat="1" ht="15" customHeight="1">
      <c r="A1479" s="20"/>
      <c r="B1479" s="21"/>
      <c r="C1479" s="5" t="s">
        <v>4</v>
      </c>
      <c r="D1479" s="3">
        <v>0</v>
      </c>
      <c r="E1479" s="5" t="s">
        <v>4</v>
      </c>
      <c r="F1479" s="3">
        <v>0</v>
      </c>
      <c r="G1479" s="5" t="s">
        <v>4</v>
      </c>
      <c r="H1479" s="3">
        <v>0</v>
      </c>
      <c r="I1479" s="22"/>
      <c r="J1479" s="27"/>
      <c r="K1479" s="22"/>
    </row>
    <row r="1480" spans="1:11" s="4" customFormat="1" ht="15" customHeight="1">
      <c r="A1480" s="20"/>
      <c r="B1480" s="21"/>
      <c r="C1480" s="5" t="s">
        <v>5</v>
      </c>
      <c r="D1480" s="3">
        <f>309410/1000</f>
        <v>309.41000000000003</v>
      </c>
      <c r="E1480" s="5" t="s">
        <v>5</v>
      </c>
      <c r="F1480" s="3">
        <v>0</v>
      </c>
      <c r="G1480" s="5" t="s">
        <v>5</v>
      </c>
      <c r="H1480" s="3">
        <v>0</v>
      </c>
      <c r="I1480" s="22"/>
      <c r="J1480" s="27"/>
      <c r="K1480" s="22"/>
    </row>
    <row r="1481" spans="1:11" s="4" customFormat="1" ht="15" customHeight="1">
      <c r="A1481" s="20"/>
      <c r="B1481" s="21"/>
      <c r="C1481" s="5" t="s">
        <v>6</v>
      </c>
      <c r="D1481" s="3">
        <v>0</v>
      </c>
      <c r="E1481" s="5" t="s">
        <v>6</v>
      </c>
      <c r="F1481" s="3">
        <v>0</v>
      </c>
      <c r="G1481" s="5" t="s">
        <v>6</v>
      </c>
      <c r="H1481" s="3">
        <v>0</v>
      </c>
      <c r="I1481" s="22"/>
      <c r="J1481" s="27"/>
      <c r="K1481" s="22"/>
    </row>
    <row r="1482" spans="1:11" s="4" customFormat="1" ht="15" customHeight="1">
      <c r="A1482" s="20" t="s">
        <v>598</v>
      </c>
      <c r="B1482" s="21" t="s">
        <v>100</v>
      </c>
      <c r="C1482" s="2" t="s">
        <v>15</v>
      </c>
      <c r="D1482" s="3">
        <f>D1484+D1485+D1486+D1487</f>
        <v>0</v>
      </c>
      <c r="E1482" s="2" t="s">
        <v>15</v>
      </c>
      <c r="F1482" s="3">
        <f>F1484+F1485+F1486+F1487</f>
        <v>3633.8</v>
      </c>
      <c r="G1482" s="2" t="s">
        <v>15</v>
      </c>
      <c r="H1482" s="3">
        <f>H1484+H1485+H1486+H1487</f>
        <v>8499.2000000000007</v>
      </c>
      <c r="I1482" s="22" t="s">
        <v>265</v>
      </c>
      <c r="J1482" s="27"/>
      <c r="K1482" s="22" t="s">
        <v>75</v>
      </c>
    </row>
    <row r="1483" spans="1:11" s="4" customFormat="1" ht="15" customHeight="1">
      <c r="A1483" s="20"/>
      <c r="B1483" s="21"/>
      <c r="C1483" s="2" t="s">
        <v>8</v>
      </c>
      <c r="D1483" s="3"/>
      <c r="E1483" s="2" t="s">
        <v>8</v>
      </c>
      <c r="F1483" s="3"/>
      <c r="G1483" s="2" t="s">
        <v>8</v>
      </c>
      <c r="H1483" s="3"/>
      <c r="I1483" s="22"/>
      <c r="J1483" s="27"/>
      <c r="K1483" s="22"/>
    </row>
    <row r="1484" spans="1:11" s="4" customFormat="1" ht="15" customHeight="1">
      <c r="A1484" s="20"/>
      <c r="B1484" s="21"/>
      <c r="C1484" s="5" t="s">
        <v>3</v>
      </c>
      <c r="D1484" s="3">
        <v>0</v>
      </c>
      <c r="E1484" s="5" t="s">
        <v>3</v>
      </c>
      <c r="F1484" s="3">
        <v>0</v>
      </c>
      <c r="G1484" s="5" t="s">
        <v>3</v>
      </c>
      <c r="H1484" s="3">
        <v>0</v>
      </c>
      <c r="I1484" s="22"/>
      <c r="J1484" s="27"/>
      <c r="K1484" s="22"/>
    </row>
    <row r="1485" spans="1:11" s="4" customFormat="1" ht="15" customHeight="1">
      <c r="A1485" s="20"/>
      <c r="B1485" s="21"/>
      <c r="C1485" s="5" t="s">
        <v>4</v>
      </c>
      <c r="D1485" s="3">
        <v>0</v>
      </c>
      <c r="E1485" s="5" t="s">
        <v>4</v>
      </c>
      <c r="F1485" s="3">
        <v>0</v>
      </c>
      <c r="G1485" s="5" t="s">
        <v>4</v>
      </c>
      <c r="H1485" s="3">
        <v>0</v>
      </c>
      <c r="I1485" s="22"/>
      <c r="J1485" s="27"/>
      <c r="K1485" s="22"/>
    </row>
    <row r="1486" spans="1:11" s="4" customFormat="1" ht="15" customHeight="1">
      <c r="A1486" s="20"/>
      <c r="B1486" s="21"/>
      <c r="C1486" s="5" t="s">
        <v>5</v>
      </c>
      <c r="D1486" s="3">
        <v>0</v>
      </c>
      <c r="E1486" s="5" t="s">
        <v>5</v>
      </c>
      <c r="F1486" s="3">
        <v>3633.8</v>
      </c>
      <c r="G1486" s="5" t="s">
        <v>5</v>
      </c>
      <c r="H1486" s="3">
        <v>8499.2000000000007</v>
      </c>
      <c r="I1486" s="22"/>
      <c r="J1486" s="27"/>
      <c r="K1486" s="22"/>
    </row>
    <row r="1487" spans="1:11" s="4" customFormat="1" ht="15" customHeight="1">
      <c r="A1487" s="20"/>
      <c r="B1487" s="21"/>
      <c r="C1487" s="5" t="s">
        <v>6</v>
      </c>
      <c r="D1487" s="3">
        <v>0</v>
      </c>
      <c r="E1487" s="5" t="s">
        <v>6</v>
      </c>
      <c r="F1487" s="3">
        <v>0</v>
      </c>
      <c r="G1487" s="5" t="s">
        <v>6</v>
      </c>
      <c r="H1487" s="3">
        <v>0</v>
      </c>
      <c r="I1487" s="22"/>
      <c r="J1487" s="27"/>
      <c r="K1487" s="22"/>
    </row>
    <row r="1488" spans="1:11" s="4" customFormat="1" ht="15.75" customHeight="1">
      <c r="A1488" s="24" t="s">
        <v>183</v>
      </c>
      <c r="B1488" s="25" t="s">
        <v>182</v>
      </c>
      <c r="C1488" s="2" t="s">
        <v>15</v>
      </c>
      <c r="D1488" s="3">
        <f>D1490+D1491+D1492+D1493</f>
        <v>27946.42</v>
      </c>
      <c r="E1488" s="2" t="s">
        <v>15</v>
      </c>
      <c r="F1488" s="3">
        <f>F1490+F1491+F1492+F1493</f>
        <v>16248</v>
      </c>
      <c r="G1488" s="2" t="s">
        <v>15</v>
      </c>
      <c r="H1488" s="3">
        <f>H1490+H1491+H1492+H1493</f>
        <v>16255</v>
      </c>
      <c r="I1488" s="22" t="s">
        <v>265</v>
      </c>
      <c r="J1488" s="27"/>
      <c r="K1488" s="22" t="s">
        <v>75</v>
      </c>
    </row>
    <row r="1489" spans="1:11" s="4" customFormat="1" ht="15.75" customHeight="1">
      <c r="A1489" s="24"/>
      <c r="B1489" s="25"/>
      <c r="C1489" s="2" t="s">
        <v>8</v>
      </c>
      <c r="D1489" s="3"/>
      <c r="E1489" s="2" t="s">
        <v>8</v>
      </c>
      <c r="F1489" s="3"/>
      <c r="G1489" s="2" t="s">
        <v>8</v>
      </c>
      <c r="H1489" s="3"/>
      <c r="I1489" s="22"/>
      <c r="J1489" s="27"/>
      <c r="K1489" s="22"/>
    </row>
    <row r="1490" spans="1:11" s="4" customFormat="1" ht="15.75" customHeight="1">
      <c r="A1490" s="24"/>
      <c r="B1490" s="25"/>
      <c r="C1490" s="5" t="s">
        <v>3</v>
      </c>
      <c r="D1490" s="3">
        <f t="shared" ref="D1490:F1491" si="60">D1496+D1502+D1508+D1514</f>
        <v>0</v>
      </c>
      <c r="E1490" s="5" t="s">
        <v>3</v>
      </c>
      <c r="F1490" s="3">
        <f t="shared" si="60"/>
        <v>0</v>
      </c>
      <c r="G1490" s="5" t="s">
        <v>3</v>
      </c>
      <c r="H1490" s="3">
        <f t="shared" ref="H1490:H1491" si="61">H1496+H1502+H1508+H1514</f>
        <v>0</v>
      </c>
      <c r="I1490" s="22"/>
      <c r="J1490" s="27"/>
      <c r="K1490" s="22"/>
    </row>
    <row r="1491" spans="1:11" s="4" customFormat="1" ht="15.75" customHeight="1">
      <c r="A1491" s="24"/>
      <c r="B1491" s="25"/>
      <c r="C1491" s="5" t="s">
        <v>4</v>
      </c>
      <c r="D1491" s="3">
        <f t="shared" si="60"/>
        <v>4285.7</v>
      </c>
      <c r="E1491" s="5" t="s">
        <v>4</v>
      </c>
      <c r="F1491" s="3">
        <f t="shared" si="60"/>
        <v>4285.7</v>
      </c>
      <c r="G1491" s="5" t="s">
        <v>4</v>
      </c>
      <c r="H1491" s="3">
        <f t="shared" si="61"/>
        <v>4285.7</v>
      </c>
      <c r="I1491" s="22"/>
      <c r="J1491" s="27"/>
      <c r="K1491" s="22"/>
    </row>
    <row r="1492" spans="1:11" s="4" customFormat="1" ht="15.75" customHeight="1">
      <c r="A1492" s="24"/>
      <c r="B1492" s="25"/>
      <c r="C1492" s="5" t="s">
        <v>5</v>
      </c>
      <c r="D1492" s="3">
        <f>D1498+D1504+D1510+D1516</f>
        <v>23660.720000000001</v>
      </c>
      <c r="E1492" s="5" t="s">
        <v>5</v>
      </c>
      <c r="F1492" s="3">
        <f>F1498+F1504+F1510+F1516</f>
        <v>11962.3</v>
      </c>
      <c r="G1492" s="5" t="s">
        <v>5</v>
      </c>
      <c r="H1492" s="3">
        <f>H1498+H1504+H1510+H1516</f>
        <v>11969.3</v>
      </c>
      <c r="I1492" s="22"/>
      <c r="J1492" s="27"/>
      <c r="K1492" s="22"/>
    </row>
    <row r="1493" spans="1:11" s="4" customFormat="1" ht="15.75" customHeight="1">
      <c r="A1493" s="24"/>
      <c r="B1493" s="25"/>
      <c r="C1493" s="5" t="s">
        <v>6</v>
      </c>
      <c r="D1493" s="3">
        <f>D1499+D1505+D1511+D1517</f>
        <v>0</v>
      </c>
      <c r="E1493" s="5" t="s">
        <v>6</v>
      </c>
      <c r="F1493" s="3">
        <f>F1499+F1505+F1511+F1517</f>
        <v>0</v>
      </c>
      <c r="G1493" s="5" t="s">
        <v>6</v>
      </c>
      <c r="H1493" s="3">
        <f>H1499+H1505+H1511+H1517</f>
        <v>0</v>
      </c>
      <c r="I1493" s="22"/>
      <c r="J1493" s="27"/>
      <c r="K1493" s="22"/>
    </row>
    <row r="1494" spans="1:11" s="4" customFormat="1" ht="15" customHeight="1">
      <c r="A1494" s="20" t="s">
        <v>184</v>
      </c>
      <c r="B1494" s="21" t="s">
        <v>49</v>
      </c>
      <c r="C1494" s="2" t="s">
        <v>15</v>
      </c>
      <c r="D1494" s="3">
        <f>D1496+D1497+D1498+D1499</f>
        <v>26916.47</v>
      </c>
      <c r="E1494" s="2" t="s">
        <v>15</v>
      </c>
      <c r="F1494" s="3">
        <f>F1496+F1497+F1498+F1499</f>
        <v>15763.5</v>
      </c>
      <c r="G1494" s="2" t="s">
        <v>15</v>
      </c>
      <c r="H1494" s="3">
        <f>H1496+H1497+H1498+H1499</f>
        <v>15770.5</v>
      </c>
      <c r="I1494" s="22" t="s">
        <v>265</v>
      </c>
      <c r="J1494" s="27"/>
      <c r="K1494" s="22" t="s">
        <v>75</v>
      </c>
    </row>
    <row r="1495" spans="1:11" s="4" customFormat="1" ht="15" customHeight="1">
      <c r="A1495" s="20"/>
      <c r="B1495" s="21"/>
      <c r="C1495" s="2" t="s">
        <v>8</v>
      </c>
      <c r="D1495" s="3"/>
      <c r="E1495" s="2" t="s">
        <v>8</v>
      </c>
      <c r="F1495" s="3"/>
      <c r="G1495" s="2" t="s">
        <v>8</v>
      </c>
      <c r="H1495" s="3"/>
      <c r="I1495" s="22"/>
      <c r="J1495" s="27"/>
      <c r="K1495" s="22"/>
    </row>
    <row r="1496" spans="1:11" s="4" customFormat="1" ht="15" customHeight="1">
      <c r="A1496" s="20"/>
      <c r="B1496" s="21"/>
      <c r="C1496" s="5" t="s">
        <v>3</v>
      </c>
      <c r="D1496" s="3">
        <v>0</v>
      </c>
      <c r="E1496" s="5" t="s">
        <v>3</v>
      </c>
      <c r="F1496" s="3">
        <v>0</v>
      </c>
      <c r="G1496" s="5" t="s">
        <v>3</v>
      </c>
      <c r="H1496" s="3">
        <v>0</v>
      </c>
      <c r="I1496" s="22"/>
      <c r="J1496" s="27"/>
      <c r="K1496" s="22"/>
    </row>
    <row r="1497" spans="1:11" s="4" customFormat="1" ht="15" customHeight="1">
      <c r="A1497" s="20"/>
      <c r="B1497" s="21"/>
      <c r="C1497" s="5" t="s">
        <v>4</v>
      </c>
      <c r="D1497" s="3">
        <f>4091100/1000</f>
        <v>4091.1</v>
      </c>
      <c r="E1497" s="5" t="s">
        <v>4</v>
      </c>
      <c r="F1497" s="3">
        <v>4091.1</v>
      </c>
      <c r="G1497" s="5" t="s">
        <v>4</v>
      </c>
      <c r="H1497" s="3">
        <v>4091.1</v>
      </c>
      <c r="I1497" s="22"/>
      <c r="J1497" s="27"/>
      <c r="K1497" s="22"/>
    </row>
    <row r="1498" spans="1:11" s="4" customFormat="1" ht="15" customHeight="1">
      <c r="A1498" s="20"/>
      <c r="B1498" s="21"/>
      <c r="C1498" s="5" t="s">
        <v>5</v>
      </c>
      <c r="D1498" s="3">
        <f>22825374/1000</f>
        <v>22825.37</v>
      </c>
      <c r="E1498" s="5" t="s">
        <v>5</v>
      </c>
      <c r="F1498" s="3">
        <f>5672.4+6000</f>
        <v>11672.4</v>
      </c>
      <c r="G1498" s="5" t="s">
        <v>5</v>
      </c>
      <c r="H1498" s="3">
        <f>5679.4+6000</f>
        <v>11679.4</v>
      </c>
      <c r="I1498" s="22"/>
      <c r="J1498" s="27"/>
      <c r="K1498" s="22"/>
    </row>
    <row r="1499" spans="1:11" s="4" customFormat="1" ht="15" customHeight="1">
      <c r="A1499" s="20"/>
      <c r="B1499" s="21"/>
      <c r="C1499" s="5" t="s">
        <v>6</v>
      </c>
      <c r="D1499" s="3">
        <v>0</v>
      </c>
      <c r="E1499" s="5" t="s">
        <v>6</v>
      </c>
      <c r="F1499" s="3">
        <v>0</v>
      </c>
      <c r="G1499" s="5" t="s">
        <v>6</v>
      </c>
      <c r="H1499" s="3">
        <v>0</v>
      </c>
      <c r="I1499" s="22"/>
      <c r="J1499" s="27"/>
      <c r="K1499" s="22"/>
    </row>
    <row r="1500" spans="1:11" s="4" customFormat="1">
      <c r="A1500" s="20" t="s">
        <v>185</v>
      </c>
      <c r="B1500" s="21" t="s">
        <v>50</v>
      </c>
      <c r="C1500" s="2" t="s">
        <v>15</v>
      </c>
      <c r="D1500" s="3">
        <f>D1502+D1503+D1504+D1505</f>
        <v>393.5</v>
      </c>
      <c r="E1500" s="2" t="s">
        <v>15</v>
      </c>
      <c r="F1500" s="3">
        <f>F1502+F1503+F1504+F1505</f>
        <v>484.5</v>
      </c>
      <c r="G1500" s="2" t="s">
        <v>15</v>
      </c>
      <c r="H1500" s="3">
        <f>H1502+H1503+H1504+H1505</f>
        <v>484.5</v>
      </c>
      <c r="I1500" s="22" t="s">
        <v>265</v>
      </c>
      <c r="J1500" s="27"/>
      <c r="K1500" s="22" t="s">
        <v>75</v>
      </c>
    </row>
    <row r="1501" spans="1:11" s="4" customFormat="1">
      <c r="A1501" s="20"/>
      <c r="B1501" s="21"/>
      <c r="C1501" s="2" t="s">
        <v>8</v>
      </c>
      <c r="D1501" s="3"/>
      <c r="E1501" s="2" t="s">
        <v>8</v>
      </c>
      <c r="F1501" s="3"/>
      <c r="G1501" s="2" t="s">
        <v>8</v>
      </c>
      <c r="H1501" s="3"/>
      <c r="I1501" s="22"/>
      <c r="J1501" s="27"/>
      <c r="K1501" s="22"/>
    </row>
    <row r="1502" spans="1:11" s="4" customFormat="1">
      <c r="A1502" s="20"/>
      <c r="B1502" s="21"/>
      <c r="C1502" s="5" t="s">
        <v>3</v>
      </c>
      <c r="D1502" s="3">
        <v>0</v>
      </c>
      <c r="E1502" s="5" t="s">
        <v>3</v>
      </c>
      <c r="F1502" s="3">
        <v>0</v>
      </c>
      <c r="G1502" s="5" t="s">
        <v>3</v>
      </c>
      <c r="H1502" s="3">
        <v>0</v>
      </c>
      <c r="I1502" s="22"/>
      <c r="J1502" s="27"/>
      <c r="K1502" s="22"/>
    </row>
    <row r="1503" spans="1:11" s="4" customFormat="1">
      <c r="A1503" s="20"/>
      <c r="B1503" s="21"/>
      <c r="C1503" s="5" t="s">
        <v>4</v>
      </c>
      <c r="D1503" s="3">
        <v>194.6</v>
      </c>
      <c r="E1503" s="5" t="s">
        <v>4</v>
      </c>
      <c r="F1503" s="3">
        <v>194.6</v>
      </c>
      <c r="G1503" s="5" t="s">
        <v>4</v>
      </c>
      <c r="H1503" s="3">
        <v>194.6</v>
      </c>
      <c r="I1503" s="22"/>
      <c r="J1503" s="27"/>
      <c r="K1503" s="22"/>
    </row>
    <row r="1504" spans="1:11" s="4" customFormat="1">
      <c r="A1504" s="20"/>
      <c r="B1504" s="21"/>
      <c r="C1504" s="5" t="s">
        <v>5</v>
      </c>
      <c r="D1504" s="3">
        <v>198.9</v>
      </c>
      <c r="E1504" s="5" t="s">
        <v>5</v>
      </c>
      <c r="F1504" s="3">
        <f>178.9+111</f>
        <v>289.89999999999998</v>
      </c>
      <c r="G1504" s="5" t="s">
        <v>5</v>
      </c>
      <c r="H1504" s="3">
        <f>178.9+111</f>
        <v>289.89999999999998</v>
      </c>
      <c r="I1504" s="22"/>
      <c r="J1504" s="27"/>
      <c r="K1504" s="22"/>
    </row>
    <row r="1505" spans="1:11" s="4" customFormat="1">
      <c r="A1505" s="20"/>
      <c r="B1505" s="21"/>
      <c r="C1505" s="5" t="s">
        <v>6</v>
      </c>
      <c r="D1505" s="3">
        <v>0</v>
      </c>
      <c r="E1505" s="5" t="s">
        <v>6</v>
      </c>
      <c r="F1505" s="3">
        <v>0</v>
      </c>
      <c r="G1505" s="5" t="s">
        <v>6</v>
      </c>
      <c r="H1505" s="3">
        <v>0</v>
      </c>
      <c r="I1505" s="22"/>
      <c r="J1505" s="28"/>
      <c r="K1505" s="22"/>
    </row>
    <row r="1506" spans="1:11" s="4" customFormat="1">
      <c r="A1506" s="20" t="s">
        <v>257</v>
      </c>
      <c r="B1506" s="21" t="s">
        <v>222</v>
      </c>
      <c r="C1506" s="2" t="s">
        <v>15</v>
      </c>
      <c r="D1506" s="3">
        <f>D1508+D1509+D1510+D1511</f>
        <v>0</v>
      </c>
      <c r="E1506" s="2" t="s">
        <v>15</v>
      </c>
      <c r="F1506" s="3">
        <f>F1508+F1509+F1510+F1511</f>
        <v>0</v>
      </c>
      <c r="G1506" s="2" t="s">
        <v>15</v>
      </c>
      <c r="H1506" s="3">
        <f>H1508+H1509+H1510+H1511</f>
        <v>0</v>
      </c>
      <c r="I1506" s="22" t="s">
        <v>265</v>
      </c>
      <c r="J1506" s="26" t="s">
        <v>258</v>
      </c>
      <c r="K1506" s="22" t="s">
        <v>75</v>
      </c>
    </row>
    <row r="1507" spans="1:11" s="4" customFormat="1">
      <c r="A1507" s="20"/>
      <c r="B1507" s="21"/>
      <c r="C1507" s="2" t="s">
        <v>8</v>
      </c>
      <c r="D1507" s="3"/>
      <c r="E1507" s="2" t="s">
        <v>8</v>
      </c>
      <c r="F1507" s="3"/>
      <c r="G1507" s="2" t="s">
        <v>8</v>
      </c>
      <c r="H1507" s="3"/>
      <c r="I1507" s="22"/>
      <c r="J1507" s="27"/>
      <c r="K1507" s="22"/>
    </row>
    <row r="1508" spans="1:11" s="4" customFormat="1">
      <c r="A1508" s="20"/>
      <c r="B1508" s="21"/>
      <c r="C1508" s="5" t="s">
        <v>3</v>
      </c>
      <c r="D1508" s="3">
        <v>0</v>
      </c>
      <c r="E1508" s="5" t="s">
        <v>3</v>
      </c>
      <c r="F1508" s="3">
        <v>0</v>
      </c>
      <c r="G1508" s="5" t="s">
        <v>3</v>
      </c>
      <c r="H1508" s="3">
        <v>0</v>
      </c>
      <c r="I1508" s="22"/>
      <c r="J1508" s="27"/>
      <c r="K1508" s="22"/>
    </row>
    <row r="1509" spans="1:11" s="4" customFormat="1" ht="15" customHeight="1">
      <c r="A1509" s="20"/>
      <c r="B1509" s="21"/>
      <c r="C1509" s="5" t="s">
        <v>4</v>
      </c>
      <c r="D1509" s="3">
        <v>0</v>
      </c>
      <c r="E1509" s="5" t="s">
        <v>4</v>
      </c>
      <c r="F1509" s="3">
        <v>0</v>
      </c>
      <c r="G1509" s="5" t="s">
        <v>4</v>
      </c>
      <c r="H1509" s="3">
        <v>0</v>
      </c>
      <c r="I1509" s="22"/>
      <c r="J1509" s="27"/>
      <c r="K1509" s="22"/>
    </row>
    <row r="1510" spans="1:11" s="4" customFormat="1" ht="15" customHeight="1">
      <c r="A1510" s="20"/>
      <c r="B1510" s="21"/>
      <c r="C1510" s="5" t="s">
        <v>5</v>
      </c>
      <c r="D1510" s="3">
        <v>0</v>
      </c>
      <c r="E1510" s="5" t="s">
        <v>5</v>
      </c>
      <c r="F1510" s="3">
        <v>0</v>
      </c>
      <c r="G1510" s="5" t="s">
        <v>5</v>
      </c>
      <c r="H1510" s="3">
        <v>0</v>
      </c>
      <c r="I1510" s="22"/>
      <c r="J1510" s="27"/>
      <c r="K1510" s="22"/>
    </row>
    <row r="1511" spans="1:11" s="4" customFormat="1" ht="15" customHeight="1">
      <c r="A1511" s="20"/>
      <c r="B1511" s="21"/>
      <c r="C1511" s="5" t="s">
        <v>6</v>
      </c>
      <c r="D1511" s="3">
        <v>0</v>
      </c>
      <c r="E1511" s="5" t="s">
        <v>6</v>
      </c>
      <c r="F1511" s="3">
        <v>0</v>
      </c>
      <c r="G1511" s="5" t="s">
        <v>6</v>
      </c>
      <c r="H1511" s="3">
        <v>0</v>
      </c>
      <c r="I1511" s="22"/>
      <c r="J1511" s="28"/>
      <c r="K1511" s="22"/>
    </row>
    <row r="1512" spans="1:11" s="4" customFormat="1">
      <c r="A1512" s="20" t="s">
        <v>471</v>
      </c>
      <c r="B1512" s="21" t="s">
        <v>472</v>
      </c>
      <c r="C1512" s="2" t="s">
        <v>15</v>
      </c>
      <c r="D1512" s="3">
        <f>D1514+D1515+D1516+D1517</f>
        <v>636.45000000000005</v>
      </c>
      <c r="E1512" s="2" t="s">
        <v>15</v>
      </c>
      <c r="F1512" s="3">
        <f>F1514+F1515+F1516+F1517</f>
        <v>0</v>
      </c>
      <c r="G1512" s="2" t="s">
        <v>15</v>
      </c>
      <c r="H1512" s="3">
        <f>H1514+H1515+H1516+H1517</f>
        <v>0</v>
      </c>
      <c r="I1512" s="22" t="s">
        <v>265</v>
      </c>
      <c r="J1512" s="26" t="s">
        <v>258</v>
      </c>
      <c r="K1512" s="22" t="s">
        <v>75</v>
      </c>
    </row>
    <row r="1513" spans="1:11" s="4" customFormat="1">
      <c r="A1513" s="20"/>
      <c r="B1513" s="21"/>
      <c r="C1513" s="2" t="s">
        <v>8</v>
      </c>
      <c r="D1513" s="3"/>
      <c r="E1513" s="2" t="s">
        <v>8</v>
      </c>
      <c r="F1513" s="3"/>
      <c r="G1513" s="2" t="s">
        <v>8</v>
      </c>
      <c r="H1513" s="3"/>
      <c r="I1513" s="22"/>
      <c r="J1513" s="27"/>
      <c r="K1513" s="22"/>
    </row>
    <row r="1514" spans="1:11" s="4" customFormat="1">
      <c r="A1514" s="20"/>
      <c r="B1514" s="21"/>
      <c r="C1514" s="5" t="s">
        <v>3</v>
      </c>
      <c r="D1514" s="3">
        <v>0</v>
      </c>
      <c r="E1514" s="5" t="s">
        <v>3</v>
      </c>
      <c r="F1514" s="3">
        <v>0</v>
      </c>
      <c r="G1514" s="5" t="s">
        <v>3</v>
      </c>
      <c r="H1514" s="3">
        <v>0</v>
      </c>
      <c r="I1514" s="22"/>
      <c r="J1514" s="27"/>
      <c r="K1514" s="22"/>
    </row>
    <row r="1515" spans="1:11" s="4" customFormat="1" ht="15" customHeight="1">
      <c r="A1515" s="20"/>
      <c r="B1515" s="21"/>
      <c r="C1515" s="5" t="s">
        <v>4</v>
      </c>
      <c r="D1515" s="3">
        <v>0</v>
      </c>
      <c r="E1515" s="5" t="s">
        <v>4</v>
      </c>
      <c r="F1515" s="3">
        <v>0</v>
      </c>
      <c r="G1515" s="5" t="s">
        <v>4</v>
      </c>
      <c r="H1515" s="3">
        <v>0</v>
      </c>
      <c r="I1515" s="22"/>
      <c r="J1515" s="27"/>
      <c r="K1515" s="22"/>
    </row>
    <row r="1516" spans="1:11" s="4" customFormat="1" ht="15" customHeight="1">
      <c r="A1516" s="20"/>
      <c r="B1516" s="21"/>
      <c r="C1516" s="5" t="s">
        <v>5</v>
      </c>
      <c r="D1516" s="3">
        <f>636445.26/1000</f>
        <v>636.45000000000005</v>
      </c>
      <c r="E1516" s="5" t="s">
        <v>5</v>
      </c>
      <c r="F1516" s="3">
        <v>0</v>
      </c>
      <c r="G1516" s="5" t="s">
        <v>5</v>
      </c>
      <c r="H1516" s="3">
        <v>0</v>
      </c>
      <c r="I1516" s="22"/>
      <c r="J1516" s="27"/>
      <c r="K1516" s="22"/>
    </row>
    <row r="1517" spans="1:11" s="4" customFormat="1" ht="15" customHeight="1">
      <c r="A1517" s="20"/>
      <c r="B1517" s="21"/>
      <c r="C1517" s="5" t="s">
        <v>6</v>
      </c>
      <c r="D1517" s="3">
        <v>0</v>
      </c>
      <c r="E1517" s="5" t="s">
        <v>6</v>
      </c>
      <c r="F1517" s="3">
        <v>0</v>
      </c>
      <c r="G1517" s="5" t="s">
        <v>6</v>
      </c>
      <c r="H1517" s="3">
        <v>0</v>
      </c>
      <c r="I1517" s="22"/>
      <c r="J1517" s="28"/>
      <c r="K1517" s="22"/>
    </row>
    <row r="1518" spans="1:11" s="4" customFormat="1" ht="15" customHeight="1">
      <c r="A1518" s="24" t="s">
        <v>186</v>
      </c>
      <c r="B1518" s="25" t="s">
        <v>51</v>
      </c>
      <c r="C1518" s="2" t="s">
        <v>15</v>
      </c>
      <c r="D1518" s="3">
        <f>D1520+D1521+D1522+D1523</f>
        <v>53225.26</v>
      </c>
      <c r="E1518" s="2" t="s">
        <v>15</v>
      </c>
      <c r="F1518" s="3">
        <f>F1520+F1521+F1522+F1523</f>
        <v>48376.800000000003</v>
      </c>
      <c r="G1518" s="2" t="s">
        <v>15</v>
      </c>
      <c r="H1518" s="3">
        <f>H1520+H1521+H1522+H1523</f>
        <v>47796.800000000003</v>
      </c>
      <c r="I1518" s="22" t="s">
        <v>265</v>
      </c>
      <c r="J1518" s="26" t="s">
        <v>85</v>
      </c>
      <c r="K1518" s="22" t="s">
        <v>75</v>
      </c>
    </row>
    <row r="1519" spans="1:11" s="4" customFormat="1">
      <c r="A1519" s="24"/>
      <c r="B1519" s="25"/>
      <c r="C1519" s="2" t="s">
        <v>8</v>
      </c>
      <c r="D1519" s="3"/>
      <c r="E1519" s="2" t="s">
        <v>8</v>
      </c>
      <c r="F1519" s="3"/>
      <c r="G1519" s="2" t="s">
        <v>8</v>
      </c>
      <c r="H1519" s="3"/>
      <c r="I1519" s="22"/>
      <c r="J1519" s="27"/>
      <c r="K1519" s="22"/>
    </row>
    <row r="1520" spans="1:11" s="4" customFormat="1">
      <c r="A1520" s="24"/>
      <c r="B1520" s="25"/>
      <c r="C1520" s="5" t="s">
        <v>3</v>
      </c>
      <c r="D1520" s="3">
        <f>D1526</f>
        <v>27728.5</v>
      </c>
      <c r="E1520" s="5" t="s">
        <v>3</v>
      </c>
      <c r="F1520" s="3">
        <f>F1526</f>
        <v>27045.599999999999</v>
      </c>
      <c r="G1520" s="5" t="s">
        <v>3</v>
      </c>
      <c r="H1520" s="3">
        <f>H1526</f>
        <v>26494.6</v>
      </c>
      <c r="I1520" s="22"/>
      <c r="J1520" s="27"/>
      <c r="K1520" s="22"/>
    </row>
    <row r="1521" spans="1:11" s="4" customFormat="1">
      <c r="A1521" s="24"/>
      <c r="B1521" s="25"/>
      <c r="C1521" s="5" t="s">
        <v>4</v>
      </c>
      <c r="D1521" s="3">
        <f>D1527+D1533</f>
        <v>5565.5</v>
      </c>
      <c r="E1521" s="5" t="s">
        <v>4</v>
      </c>
      <c r="F1521" s="3">
        <f>F1527+F1533</f>
        <v>5529.6</v>
      </c>
      <c r="G1521" s="5" t="s">
        <v>4</v>
      </c>
      <c r="H1521" s="3">
        <f>H1527+H1533</f>
        <v>5500.6</v>
      </c>
      <c r="I1521" s="22"/>
      <c r="J1521" s="27"/>
      <c r="K1521" s="22"/>
    </row>
    <row r="1522" spans="1:11" s="4" customFormat="1">
      <c r="A1522" s="24"/>
      <c r="B1522" s="25"/>
      <c r="C1522" s="5" t="s">
        <v>5</v>
      </c>
      <c r="D1522" s="3">
        <f>D1528+D1534+D1540+D1546</f>
        <v>19931.259999999998</v>
      </c>
      <c r="E1522" s="5" t="s">
        <v>5</v>
      </c>
      <c r="F1522" s="3">
        <f>F1528+F1534+F1540+F1546</f>
        <v>15801.6</v>
      </c>
      <c r="G1522" s="5" t="s">
        <v>5</v>
      </c>
      <c r="H1522" s="3">
        <f>H1528+H1534+H1540+H1546</f>
        <v>15801.6</v>
      </c>
      <c r="I1522" s="22"/>
      <c r="J1522" s="27"/>
      <c r="K1522" s="22"/>
    </row>
    <row r="1523" spans="1:11" s="4" customFormat="1">
      <c r="A1523" s="24"/>
      <c r="B1523" s="25"/>
      <c r="C1523" s="5" t="s">
        <v>6</v>
      </c>
      <c r="D1523" s="3">
        <v>0</v>
      </c>
      <c r="E1523" s="5" t="s">
        <v>6</v>
      </c>
      <c r="F1523" s="3">
        <v>0</v>
      </c>
      <c r="G1523" s="5" t="s">
        <v>6</v>
      </c>
      <c r="H1523" s="3">
        <v>0</v>
      </c>
      <c r="I1523" s="22"/>
      <c r="J1523" s="27"/>
      <c r="K1523" s="22"/>
    </row>
    <row r="1524" spans="1:11" s="4" customFormat="1" ht="15" customHeight="1">
      <c r="A1524" s="20" t="s">
        <v>187</v>
      </c>
      <c r="B1524" s="21" t="s">
        <v>52</v>
      </c>
      <c r="C1524" s="2" t="s">
        <v>15</v>
      </c>
      <c r="D1524" s="3">
        <f>D1526+D1527+D1528+D1529</f>
        <v>32621.9</v>
      </c>
      <c r="E1524" s="2" t="s">
        <v>15</v>
      </c>
      <c r="F1524" s="3">
        <f>F1526+F1527+F1528+F1529</f>
        <v>31903.1</v>
      </c>
      <c r="G1524" s="2" t="s">
        <v>15</v>
      </c>
      <c r="H1524" s="3">
        <f>H1526+H1527+H1528+H1529</f>
        <v>31323.1</v>
      </c>
      <c r="I1524" s="22" t="s">
        <v>265</v>
      </c>
      <c r="J1524" s="27"/>
      <c r="K1524" s="22" t="s">
        <v>75</v>
      </c>
    </row>
    <row r="1525" spans="1:11" s="4" customFormat="1">
      <c r="A1525" s="20"/>
      <c r="B1525" s="21"/>
      <c r="C1525" s="2" t="s">
        <v>8</v>
      </c>
      <c r="D1525" s="3"/>
      <c r="E1525" s="2" t="s">
        <v>8</v>
      </c>
      <c r="F1525" s="3"/>
      <c r="G1525" s="2" t="s">
        <v>8</v>
      </c>
      <c r="H1525" s="3"/>
      <c r="I1525" s="22"/>
      <c r="J1525" s="27"/>
      <c r="K1525" s="22"/>
    </row>
    <row r="1526" spans="1:11" s="4" customFormat="1">
      <c r="A1526" s="20"/>
      <c r="B1526" s="21"/>
      <c r="C1526" s="5" t="s">
        <v>3</v>
      </c>
      <c r="D1526" s="3">
        <v>27728.5</v>
      </c>
      <c r="E1526" s="5" t="s">
        <v>3</v>
      </c>
      <c r="F1526" s="3">
        <v>27045.599999999999</v>
      </c>
      <c r="G1526" s="5" t="s">
        <v>3</v>
      </c>
      <c r="H1526" s="3">
        <v>26494.6</v>
      </c>
      <c r="I1526" s="22"/>
      <c r="J1526" s="27"/>
      <c r="K1526" s="22"/>
    </row>
    <row r="1527" spans="1:11" s="4" customFormat="1">
      <c r="A1527" s="20"/>
      <c r="B1527" s="21"/>
      <c r="C1527" s="5" t="s">
        <v>4</v>
      </c>
      <c r="D1527" s="3">
        <v>1631.1</v>
      </c>
      <c r="E1527" s="5" t="s">
        <v>4</v>
      </c>
      <c r="F1527" s="3">
        <v>1595.2</v>
      </c>
      <c r="G1527" s="5" t="s">
        <v>4</v>
      </c>
      <c r="H1527" s="3">
        <v>1566.2</v>
      </c>
      <c r="I1527" s="22"/>
      <c r="J1527" s="27"/>
      <c r="K1527" s="22"/>
    </row>
    <row r="1528" spans="1:11" s="4" customFormat="1">
      <c r="A1528" s="20"/>
      <c r="B1528" s="21"/>
      <c r="C1528" s="5" t="s">
        <v>5</v>
      </c>
      <c r="D1528" s="3">
        <v>3262.3</v>
      </c>
      <c r="E1528" s="5" t="s">
        <v>5</v>
      </c>
      <c r="F1528" s="3">
        <v>3262.3</v>
      </c>
      <c r="G1528" s="5" t="s">
        <v>5</v>
      </c>
      <c r="H1528" s="3">
        <v>3262.3</v>
      </c>
      <c r="I1528" s="22"/>
      <c r="J1528" s="27"/>
      <c r="K1528" s="22"/>
    </row>
    <row r="1529" spans="1:11" s="4" customFormat="1">
      <c r="A1529" s="20"/>
      <c r="B1529" s="21"/>
      <c r="C1529" s="5" t="s">
        <v>6</v>
      </c>
      <c r="D1529" s="3">
        <v>0</v>
      </c>
      <c r="E1529" s="5" t="s">
        <v>6</v>
      </c>
      <c r="F1529" s="3">
        <v>0</v>
      </c>
      <c r="G1529" s="5" t="s">
        <v>6</v>
      </c>
      <c r="H1529" s="3">
        <v>0</v>
      </c>
      <c r="I1529" s="22"/>
      <c r="J1529" s="27"/>
      <c r="K1529" s="22"/>
    </row>
    <row r="1530" spans="1:11" s="4" customFormat="1" ht="15" customHeight="1">
      <c r="A1530" s="20" t="s">
        <v>188</v>
      </c>
      <c r="B1530" s="21" t="s">
        <v>53</v>
      </c>
      <c r="C1530" s="2" t="s">
        <v>15</v>
      </c>
      <c r="D1530" s="3">
        <f>D1532+D1533+D1534+D1535</f>
        <v>8954.93</v>
      </c>
      <c r="E1530" s="2" t="s">
        <v>15</v>
      </c>
      <c r="F1530" s="3">
        <f>F1532+F1533+F1534+F1535</f>
        <v>7452.1</v>
      </c>
      <c r="G1530" s="2" t="s">
        <v>15</v>
      </c>
      <c r="H1530" s="3">
        <f>H1532+H1533+H1534+H1535</f>
        <v>7452.1</v>
      </c>
      <c r="I1530" s="22" t="s">
        <v>265</v>
      </c>
      <c r="J1530" s="27"/>
      <c r="K1530" s="22" t="s">
        <v>75</v>
      </c>
    </row>
    <row r="1531" spans="1:11" s="4" customFormat="1">
      <c r="A1531" s="20"/>
      <c r="B1531" s="21"/>
      <c r="C1531" s="2" t="s">
        <v>8</v>
      </c>
      <c r="D1531" s="3"/>
      <c r="E1531" s="2" t="s">
        <v>8</v>
      </c>
      <c r="F1531" s="3"/>
      <c r="G1531" s="2" t="s">
        <v>8</v>
      </c>
      <c r="H1531" s="3"/>
      <c r="I1531" s="22"/>
      <c r="J1531" s="27"/>
      <c r="K1531" s="22"/>
    </row>
    <row r="1532" spans="1:11" s="4" customFormat="1">
      <c r="A1532" s="20"/>
      <c r="B1532" s="21"/>
      <c r="C1532" s="5" t="s">
        <v>3</v>
      </c>
      <c r="D1532" s="3">
        <v>0</v>
      </c>
      <c r="E1532" s="5" t="s">
        <v>3</v>
      </c>
      <c r="F1532" s="3">
        <v>0</v>
      </c>
      <c r="G1532" s="5" t="s">
        <v>3</v>
      </c>
      <c r="H1532" s="3">
        <v>0</v>
      </c>
      <c r="I1532" s="22"/>
      <c r="J1532" s="27"/>
      <c r="K1532" s="22"/>
    </row>
    <row r="1533" spans="1:11" s="4" customFormat="1">
      <c r="A1533" s="20"/>
      <c r="B1533" s="21"/>
      <c r="C1533" s="5" t="s">
        <v>4</v>
      </c>
      <c r="D1533" s="3">
        <v>3934.4</v>
      </c>
      <c r="E1533" s="5" t="s">
        <v>4</v>
      </c>
      <c r="F1533" s="3">
        <v>3934.4</v>
      </c>
      <c r="G1533" s="5" t="s">
        <v>4</v>
      </c>
      <c r="H1533" s="3">
        <v>3934.4</v>
      </c>
      <c r="I1533" s="22"/>
      <c r="J1533" s="27"/>
      <c r="K1533" s="22"/>
    </row>
    <row r="1534" spans="1:11" s="4" customFormat="1">
      <c r="A1534" s="20"/>
      <c r="B1534" s="21"/>
      <c r="C1534" s="5" t="s">
        <v>5</v>
      </c>
      <c r="D1534" s="3">
        <f>3517.7+1502831.09/1000</f>
        <v>5020.53</v>
      </c>
      <c r="E1534" s="5" t="s">
        <v>5</v>
      </c>
      <c r="F1534" s="3">
        <v>3517.7</v>
      </c>
      <c r="G1534" s="5" t="s">
        <v>5</v>
      </c>
      <c r="H1534" s="3">
        <v>3517.7</v>
      </c>
      <c r="I1534" s="22"/>
      <c r="J1534" s="27"/>
      <c r="K1534" s="22"/>
    </row>
    <row r="1535" spans="1:11" s="4" customFormat="1">
      <c r="A1535" s="20"/>
      <c r="B1535" s="21"/>
      <c r="C1535" s="5" t="s">
        <v>6</v>
      </c>
      <c r="D1535" s="3">
        <v>0</v>
      </c>
      <c r="E1535" s="5" t="s">
        <v>6</v>
      </c>
      <c r="F1535" s="3">
        <v>0</v>
      </c>
      <c r="G1535" s="5" t="s">
        <v>6</v>
      </c>
      <c r="H1535" s="3">
        <v>0</v>
      </c>
      <c r="I1535" s="22"/>
      <c r="J1535" s="27"/>
      <c r="K1535" s="22"/>
    </row>
    <row r="1536" spans="1:11" s="4" customFormat="1" ht="15" customHeight="1">
      <c r="A1536" s="20" t="s">
        <v>189</v>
      </c>
      <c r="B1536" s="21" t="s">
        <v>54</v>
      </c>
      <c r="C1536" s="2" t="s">
        <v>15</v>
      </c>
      <c r="D1536" s="3">
        <f>D1538+D1539+D1540+D1541</f>
        <v>4004.53</v>
      </c>
      <c r="E1536" s="2" t="s">
        <v>15</v>
      </c>
      <c r="F1536" s="3">
        <f>F1538+F1539+F1540+F1541</f>
        <v>4377.7</v>
      </c>
      <c r="G1536" s="2" t="s">
        <v>15</v>
      </c>
      <c r="H1536" s="3">
        <f>H1538+H1539+H1540+H1541</f>
        <v>4377.7</v>
      </c>
      <c r="I1536" s="22" t="s">
        <v>265</v>
      </c>
      <c r="J1536" s="27"/>
      <c r="K1536" s="22" t="s">
        <v>75</v>
      </c>
    </row>
    <row r="1537" spans="1:11" s="4" customFormat="1">
      <c r="A1537" s="20"/>
      <c r="B1537" s="21"/>
      <c r="C1537" s="2" t="s">
        <v>8</v>
      </c>
      <c r="D1537" s="3"/>
      <c r="E1537" s="2" t="s">
        <v>8</v>
      </c>
      <c r="F1537" s="3"/>
      <c r="G1537" s="2" t="s">
        <v>8</v>
      </c>
      <c r="H1537" s="3"/>
      <c r="I1537" s="22"/>
      <c r="J1537" s="27"/>
      <c r="K1537" s="22"/>
    </row>
    <row r="1538" spans="1:11" s="4" customFormat="1">
      <c r="A1538" s="20"/>
      <c r="B1538" s="21"/>
      <c r="C1538" s="5" t="s">
        <v>3</v>
      </c>
      <c r="D1538" s="3">
        <v>0</v>
      </c>
      <c r="E1538" s="5" t="s">
        <v>3</v>
      </c>
      <c r="F1538" s="3">
        <v>0</v>
      </c>
      <c r="G1538" s="5" t="s">
        <v>3</v>
      </c>
      <c r="H1538" s="3">
        <v>0</v>
      </c>
      <c r="I1538" s="22"/>
      <c r="J1538" s="27"/>
      <c r="K1538" s="22"/>
    </row>
    <row r="1539" spans="1:11" s="4" customFormat="1">
      <c r="A1539" s="20"/>
      <c r="B1539" s="21"/>
      <c r="C1539" s="5" t="s">
        <v>4</v>
      </c>
      <c r="D1539" s="3">
        <v>0</v>
      </c>
      <c r="E1539" s="5" t="s">
        <v>4</v>
      </c>
      <c r="F1539" s="3">
        <v>0</v>
      </c>
      <c r="G1539" s="5" t="s">
        <v>4</v>
      </c>
      <c r="H1539" s="3">
        <v>0</v>
      </c>
      <c r="I1539" s="22"/>
      <c r="J1539" s="27"/>
      <c r="K1539" s="22"/>
    </row>
    <row r="1540" spans="1:11" s="4" customFormat="1">
      <c r="A1540" s="20"/>
      <c r="B1540" s="21"/>
      <c r="C1540" s="5" t="s">
        <v>5</v>
      </c>
      <c r="D1540" s="3">
        <f>4004525.33/1000</f>
        <v>4004.53</v>
      </c>
      <c r="E1540" s="5" t="s">
        <v>5</v>
      </c>
      <c r="F1540" s="3">
        <v>4377.7</v>
      </c>
      <c r="G1540" s="5" t="s">
        <v>5</v>
      </c>
      <c r="H1540" s="3">
        <v>4377.7</v>
      </c>
      <c r="I1540" s="22"/>
      <c r="J1540" s="27"/>
      <c r="K1540" s="22"/>
    </row>
    <row r="1541" spans="1:11" s="4" customFormat="1">
      <c r="A1541" s="20"/>
      <c r="B1541" s="21"/>
      <c r="C1541" s="5" t="s">
        <v>6</v>
      </c>
      <c r="D1541" s="3">
        <v>0</v>
      </c>
      <c r="E1541" s="5" t="s">
        <v>6</v>
      </c>
      <c r="F1541" s="3">
        <v>0</v>
      </c>
      <c r="G1541" s="5" t="s">
        <v>6</v>
      </c>
      <c r="H1541" s="3">
        <v>0</v>
      </c>
      <c r="I1541" s="22"/>
      <c r="J1541" s="27"/>
      <c r="K1541" s="22"/>
    </row>
    <row r="1542" spans="1:11" ht="15" customHeight="1">
      <c r="A1542" s="20" t="s">
        <v>190</v>
      </c>
      <c r="B1542" s="21" t="s">
        <v>55</v>
      </c>
      <c r="C1542" s="2" t="s">
        <v>15</v>
      </c>
      <c r="D1542" s="3">
        <f>D1544+D1545+D1546+D1547</f>
        <v>7643.9</v>
      </c>
      <c r="E1542" s="2" t="s">
        <v>15</v>
      </c>
      <c r="F1542" s="3">
        <f>F1544+F1545+F1546+F1547</f>
        <v>4643.8999999999996</v>
      </c>
      <c r="G1542" s="2" t="s">
        <v>15</v>
      </c>
      <c r="H1542" s="3">
        <f>H1544+H1545+H1546+H1547</f>
        <v>4643.8999999999996</v>
      </c>
      <c r="I1542" s="22" t="s">
        <v>265</v>
      </c>
      <c r="J1542" s="27"/>
      <c r="K1542" s="22" t="s">
        <v>75</v>
      </c>
    </row>
    <row r="1543" spans="1:11">
      <c r="A1543" s="20"/>
      <c r="B1543" s="21"/>
      <c r="C1543" s="2" t="s">
        <v>8</v>
      </c>
      <c r="D1543" s="3"/>
      <c r="E1543" s="2" t="s">
        <v>8</v>
      </c>
      <c r="F1543" s="3"/>
      <c r="G1543" s="2" t="s">
        <v>8</v>
      </c>
      <c r="H1543" s="3"/>
      <c r="I1543" s="22"/>
      <c r="J1543" s="27"/>
      <c r="K1543" s="22"/>
    </row>
    <row r="1544" spans="1:11">
      <c r="A1544" s="20"/>
      <c r="B1544" s="21"/>
      <c r="C1544" s="5" t="s">
        <v>3</v>
      </c>
      <c r="D1544" s="3">
        <v>0</v>
      </c>
      <c r="E1544" s="5" t="s">
        <v>3</v>
      </c>
      <c r="F1544" s="3">
        <v>0</v>
      </c>
      <c r="G1544" s="5" t="s">
        <v>3</v>
      </c>
      <c r="H1544" s="3">
        <v>0</v>
      </c>
      <c r="I1544" s="22"/>
      <c r="J1544" s="27"/>
      <c r="K1544" s="22"/>
    </row>
    <row r="1545" spans="1:11">
      <c r="A1545" s="20"/>
      <c r="B1545" s="21"/>
      <c r="C1545" s="5" t="s">
        <v>4</v>
      </c>
      <c r="D1545" s="3">
        <v>0</v>
      </c>
      <c r="E1545" s="5" t="s">
        <v>4</v>
      </c>
      <c r="F1545" s="3">
        <v>0</v>
      </c>
      <c r="G1545" s="5" t="s">
        <v>4</v>
      </c>
      <c r="H1545" s="3">
        <v>0</v>
      </c>
      <c r="I1545" s="22"/>
      <c r="J1545" s="27"/>
      <c r="K1545" s="22"/>
    </row>
    <row r="1546" spans="1:11">
      <c r="A1546" s="20"/>
      <c r="B1546" s="21"/>
      <c r="C1546" s="5" t="s">
        <v>5</v>
      </c>
      <c r="D1546" s="3">
        <v>7643.9</v>
      </c>
      <c r="E1546" s="5" t="s">
        <v>5</v>
      </c>
      <c r="F1546" s="3">
        <v>4643.8999999999996</v>
      </c>
      <c r="G1546" s="5" t="s">
        <v>5</v>
      </c>
      <c r="H1546" s="3">
        <v>4643.8999999999996</v>
      </c>
      <c r="I1546" s="22"/>
      <c r="J1546" s="27"/>
      <c r="K1546" s="22"/>
    </row>
    <row r="1547" spans="1:11">
      <c r="A1547" s="20"/>
      <c r="B1547" s="21"/>
      <c r="C1547" s="5" t="s">
        <v>6</v>
      </c>
      <c r="D1547" s="3">
        <v>0</v>
      </c>
      <c r="E1547" s="5" t="s">
        <v>6</v>
      </c>
      <c r="F1547" s="3">
        <v>0</v>
      </c>
      <c r="G1547" s="5" t="s">
        <v>6</v>
      </c>
      <c r="H1547" s="3">
        <v>0</v>
      </c>
      <c r="I1547" s="22"/>
      <c r="J1547" s="28"/>
      <c r="K1547" s="22"/>
    </row>
    <row r="1548" spans="1:11" ht="15" customHeight="1">
      <c r="A1548" s="24" t="s">
        <v>191</v>
      </c>
      <c r="B1548" s="25" t="s">
        <v>56</v>
      </c>
      <c r="C1548" s="2" t="s">
        <v>15</v>
      </c>
      <c r="D1548" s="3">
        <f>D1550+D1551+D1552+D1553</f>
        <v>2005.74</v>
      </c>
      <c r="E1548" s="2" t="s">
        <v>15</v>
      </c>
      <c r="F1548" s="3">
        <f>F1550+F1551+F1552+F1553</f>
        <v>591.79999999999995</v>
      </c>
      <c r="G1548" s="2" t="s">
        <v>15</v>
      </c>
      <c r="H1548" s="3">
        <f>H1550+H1551+H1552+H1553</f>
        <v>591.79999999999995</v>
      </c>
      <c r="I1548" s="22" t="s">
        <v>265</v>
      </c>
      <c r="J1548" s="26" t="s">
        <v>79</v>
      </c>
      <c r="K1548" s="22" t="s">
        <v>75</v>
      </c>
    </row>
    <row r="1549" spans="1:11">
      <c r="A1549" s="24"/>
      <c r="B1549" s="25"/>
      <c r="C1549" s="2" t="s">
        <v>8</v>
      </c>
      <c r="D1549" s="3"/>
      <c r="E1549" s="2" t="s">
        <v>8</v>
      </c>
      <c r="F1549" s="3"/>
      <c r="G1549" s="2" t="s">
        <v>8</v>
      </c>
      <c r="H1549" s="3"/>
      <c r="I1549" s="22"/>
      <c r="J1549" s="27"/>
      <c r="K1549" s="22"/>
    </row>
    <row r="1550" spans="1:11">
      <c r="A1550" s="24"/>
      <c r="B1550" s="25"/>
      <c r="C1550" s="5" t="s">
        <v>3</v>
      </c>
      <c r="D1550" s="3">
        <v>0</v>
      </c>
      <c r="E1550" s="5" t="s">
        <v>3</v>
      </c>
      <c r="F1550" s="3">
        <v>0</v>
      </c>
      <c r="G1550" s="5" t="s">
        <v>3</v>
      </c>
      <c r="H1550" s="3">
        <v>0</v>
      </c>
      <c r="I1550" s="22"/>
      <c r="J1550" s="27"/>
      <c r="K1550" s="22"/>
    </row>
    <row r="1551" spans="1:11">
      <c r="A1551" s="24"/>
      <c r="B1551" s="25"/>
      <c r="C1551" s="5" t="s">
        <v>4</v>
      </c>
      <c r="D1551" s="3">
        <f>D1569</f>
        <v>1413.94</v>
      </c>
      <c r="E1551" s="5" t="s">
        <v>4</v>
      </c>
      <c r="F1551" s="3">
        <v>0</v>
      </c>
      <c r="G1551" s="5" t="s">
        <v>4</v>
      </c>
      <c r="H1551" s="3">
        <v>0</v>
      </c>
      <c r="I1551" s="22"/>
      <c r="J1551" s="27"/>
      <c r="K1551" s="22"/>
    </row>
    <row r="1552" spans="1:11">
      <c r="A1552" s="24"/>
      <c r="B1552" s="25"/>
      <c r="C1552" s="5" t="s">
        <v>5</v>
      </c>
      <c r="D1552" s="3">
        <f>D1558+D1564</f>
        <v>591.79999999999995</v>
      </c>
      <c r="E1552" s="5" t="s">
        <v>5</v>
      </c>
      <c r="F1552" s="3">
        <f>F1558+F1564</f>
        <v>591.79999999999995</v>
      </c>
      <c r="G1552" s="5" t="s">
        <v>5</v>
      </c>
      <c r="H1552" s="3">
        <f>H1558+H1564</f>
        <v>591.79999999999995</v>
      </c>
      <c r="I1552" s="22"/>
      <c r="J1552" s="27"/>
      <c r="K1552" s="22"/>
    </row>
    <row r="1553" spans="1:11">
      <c r="A1553" s="24"/>
      <c r="B1553" s="25"/>
      <c r="C1553" s="5" t="s">
        <v>6</v>
      </c>
      <c r="D1553" s="3">
        <v>0</v>
      </c>
      <c r="E1553" s="5" t="s">
        <v>6</v>
      </c>
      <c r="F1553" s="3">
        <v>0</v>
      </c>
      <c r="G1553" s="5" t="s">
        <v>6</v>
      </c>
      <c r="H1553" s="3">
        <v>0</v>
      </c>
      <c r="I1553" s="22"/>
      <c r="J1553" s="27"/>
      <c r="K1553" s="22"/>
    </row>
    <row r="1554" spans="1:11" ht="15" customHeight="1">
      <c r="A1554" s="20" t="s">
        <v>192</v>
      </c>
      <c r="B1554" s="21" t="s">
        <v>57</v>
      </c>
      <c r="C1554" s="2" t="s">
        <v>15</v>
      </c>
      <c r="D1554" s="3">
        <f>D1556+D1557+D1558+D1559</f>
        <v>544.6</v>
      </c>
      <c r="E1554" s="2" t="s">
        <v>15</v>
      </c>
      <c r="F1554" s="3">
        <f>F1556+F1557+F1558+F1559</f>
        <v>544.6</v>
      </c>
      <c r="G1554" s="2" t="s">
        <v>15</v>
      </c>
      <c r="H1554" s="3">
        <f>H1556+H1557+H1558+H1559</f>
        <v>544.6</v>
      </c>
      <c r="I1554" s="22" t="s">
        <v>265</v>
      </c>
      <c r="J1554" s="27"/>
      <c r="K1554" s="22" t="s">
        <v>75</v>
      </c>
    </row>
    <row r="1555" spans="1:11">
      <c r="A1555" s="20"/>
      <c r="B1555" s="21"/>
      <c r="C1555" s="2" t="s">
        <v>8</v>
      </c>
      <c r="D1555" s="3"/>
      <c r="E1555" s="2" t="s">
        <v>8</v>
      </c>
      <c r="F1555" s="3"/>
      <c r="G1555" s="2" t="s">
        <v>8</v>
      </c>
      <c r="H1555" s="3"/>
      <c r="I1555" s="22"/>
      <c r="J1555" s="27"/>
      <c r="K1555" s="22"/>
    </row>
    <row r="1556" spans="1:11">
      <c r="A1556" s="20"/>
      <c r="B1556" s="21"/>
      <c r="C1556" s="5" t="s">
        <v>3</v>
      </c>
      <c r="D1556" s="3">
        <v>0</v>
      </c>
      <c r="E1556" s="5" t="s">
        <v>3</v>
      </c>
      <c r="F1556" s="3">
        <v>0</v>
      </c>
      <c r="G1556" s="5" t="s">
        <v>3</v>
      </c>
      <c r="H1556" s="3">
        <v>0</v>
      </c>
      <c r="I1556" s="22"/>
      <c r="J1556" s="27"/>
      <c r="K1556" s="22"/>
    </row>
    <row r="1557" spans="1:11">
      <c r="A1557" s="20"/>
      <c r="B1557" s="21"/>
      <c r="C1557" s="5" t="s">
        <v>4</v>
      </c>
      <c r="D1557" s="3">
        <v>0</v>
      </c>
      <c r="E1557" s="5" t="s">
        <v>4</v>
      </c>
      <c r="F1557" s="3">
        <v>0</v>
      </c>
      <c r="G1557" s="5" t="s">
        <v>4</v>
      </c>
      <c r="H1557" s="3">
        <v>0</v>
      </c>
      <c r="I1557" s="22"/>
      <c r="J1557" s="27"/>
      <c r="K1557" s="22"/>
    </row>
    <row r="1558" spans="1:11">
      <c r="A1558" s="20"/>
      <c r="B1558" s="21"/>
      <c r="C1558" s="5" t="s">
        <v>5</v>
      </c>
      <c r="D1558" s="3">
        <v>544.6</v>
      </c>
      <c r="E1558" s="5" t="s">
        <v>5</v>
      </c>
      <c r="F1558" s="3">
        <v>544.6</v>
      </c>
      <c r="G1558" s="5" t="s">
        <v>5</v>
      </c>
      <c r="H1558" s="3">
        <v>544.6</v>
      </c>
      <c r="I1558" s="22"/>
      <c r="J1558" s="27"/>
      <c r="K1558" s="22"/>
    </row>
    <row r="1559" spans="1:11">
      <c r="A1559" s="20"/>
      <c r="B1559" s="21"/>
      <c r="C1559" s="5" t="s">
        <v>6</v>
      </c>
      <c r="D1559" s="3">
        <v>0</v>
      </c>
      <c r="E1559" s="5" t="s">
        <v>6</v>
      </c>
      <c r="F1559" s="3">
        <v>0</v>
      </c>
      <c r="G1559" s="5" t="s">
        <v>6</v>
      </c>
      <c r="H1559" s="3">
        <v>0</v>
      </c>
      <c r="I1559" s="22"/>
      <c r="J1559" s="27"/>
      <c r="K1559" s="22"/>
    </row>
    <row r="1560" spans="1:11" ht="15" customHeight="1">
      <c r="A1560" s="20" t="s">
        <v>193</v>
      </c>
      <c r="B1560" s="21" t="s">
        <v>58</v>
      </c>
      <c r="C1560" s="2" t="s">
        <v>15</v>
      </c>
      <c r="D1560" s="3">
        <f>D1562+D1563+D1564+D1565</f>
        <v>47.2</v>
      </c>
      <c r="E1560" s="2" t="s">
        <v>15</v>
      </c>
      <c r="F1560" s="3">
        <f>F1562+F1563+F1564+F1565</f>
        <v>47.2</v>
      </c>
      <c r="G1560" s="2" t="s">
        <v>15</v>
      </c>
      <c r="H1560" s="3">
        <f>H1562+H1563+H1564+H1565</f>
        <v>47.2</v>
      </c>
      <c r="I1560" s="22" t="s">
        <v>265</v>
      </c>
      <c r="J1560" s="27"/>
      <c r="K1560" s="22" t="s">
        <v>75</v>
      </c>
    </row>
    <row r="1561" spans="1:11">
      <c r="A1561" s="20"/>
      <c r="B1561" s="21"/>
      <c r="C1561" s="2" t="s">
        <v>8</v>
      </c>
      <c r="D1561" s="3"/>
      <c r="E1561" s="2" t="s">
        <v>8</v>
      </c>
      <c r="F1561" s="3"/>
      <c r="G1561" s="2" t="s">
        <v>8</v>
      </c>
      <c r="H1561" s="3"/>
      <c r="I1561" s="22"/>
      <c r="J1561" s="27"/>
      <c r="K1561" s="22"/>
    </row>
    <row r="1562" spans="1:11">
      <c r="A1562" s="20"/>
      <c r="B1562" s="21"/>
      <c r="C1562" s="5" t="s">
        <v>3</v>
      </c>
      <c r="D1562" s="3">
        <v>0</v>
      </c>
      <c r="E1562" s="5" t="s">
        <v>3</v>
      </c>
      <c r="F1562" s="3">
        <v>0</v>
      </c>
      <c r="G1562" s="5" t="s">
        <v>3</v>
      </c>
      <c r="H1562" s="3">
        <v>0</v>
      </c>
      <c r="I1562" s="22"/>
      <c r="J1562" s="27"/>
      <c r="K1562" s="22"/>
    </row>
    <row r="1563" spans="1:11">
      <c r="A1563" s="20"/>
      <c r="B1563" s="21"/>
      <c r="C1563" s="5" t="s">
        <v>4</v>
      </c>
      <c r="D1563" s="3">
        <v>0</v>
      </c>
      <c r="E1563" s="5" t="s">
        <v>4</v>
      </c>
      <c r="F1563" s="3">
        <v>0</v>
      </c>
      <c r="G1563" s="5" t="s">
        <v>4</v>
      </c>
      <c r="H1563" s="3">
        <v>0</v>
      </c>
      <c r="I1563" s="22"/>
      <c r="J1563" s="27"/>
      <c r="K1563" s="22"/>
    </row>
    <row r="1564" spans="1:11">
      <c r="A1564" s="20"/>
      <c r="B1564" s="21"/>
      <c r="C1564" s="5" t="s">
        <v>5</v>
      </c>
      <c r="D1564" s="3">
        <v>47.2</v>
      </c>
      <c r="E1564" s="5" t="s">
        <v>5</v>
      </c>
      <c r="F1564" s="3">
        <v>47.2</v>
      </c>
      <c r="G1564" s="5" t="s">
        <v>5</v>
      </c>
      <c r="H1564" s="3">
        <v>47.2</v>
      </c>
      <c r="I1564" s="22"/>
      <c r="J1564" s="27"/>
      <c r="K1564" s="22"/>
    </row>
    <row r="1565" spans="1:11">
      <c r="A1565" s="20"/>
      <c r="B1565" s="21"/>
      <c r="C1565" s="5" t="s">
        <v>6</v>
      </c>
      <c r="D1565" s="3">
        <v>0</v>
      </c>
      <c r="E1565" s="5" t="s">
        <v>6</v>
      </c>
      <c r="F1565" s="3">
        <v>0</v>
      </c>
      <c r="G1565" s="5" t="s">
        <v>6</v>
      </c>
      <c r="H1565" s="3">
        <v>0</v>
      </c>
      <c r="I1565" s="22"/>
      <c r="J1565" s="28"/>
      <c r="K1565" s="22"/>
    </row>
    <row r="1566" spans="1:11">
      <c r="A1566" s="20" t="s">
        <v>194</v>
      </c>
      <c r="B1566" s="21" t="s">
        <v>59</v>
      </c>
      <c r="C1566" s="2" t="s">
        <v>15</v>
      </c>
      <c r="D1566" s="3">
        <f>D1568+D1569+D1570+D1571</f>
        <v>1413.94</v>
      </c>
      <c r="E1566" s="2" t="s">
        <v>15</v>
      </c>
      <c r="F1566" s="3">
        <f>F1568+F1569+F1570+F1571</f>
        <v>0</v>
      </c>
      <c r="G1566" s="2" t="s">
        <v>15</v>
      </c>
      <c r="H1566" s="3">
        <f>H1568+H1569+H1570+H1571</f>
        <v>0</v>
      </c>
      <c r="I1566" s="22" t="s">
        <v>265</v>
      </c>
      <c r="J1566" s="26" t="s">
        <v>80</v>
      </c>
      <c r="K1566" s="22" t="s">
        <v>75</v>
      </c>
    </row>
    <row r="1567" spans="1:11">
      <c r="A1567" s="20"/>
      <c r="B1567" s="21"/>
      <c r="C1567" s="2" t="s">
        <v>8</v>
      </c>
      <c r="D1567" s="3"/>
      <c r="E1567" s="2" t="s">
        <v>8</v>
      </c>
      <c r="F1567" s="3"/>
      <c r="G1567" s="2" t="s">
        <v>8</v>
      </c>
      <c r="H1567" s="3"/>
      <c r="I1567" s="22"/>
      <c r="J1567" s="27"/>
      <c r="K1567" s="22"/>
    </row>
    <row r="1568" spans="1:11">
      <c r="A1568" s="20"/>
      <c r="B1568" s="21"/>
      <c r="C1568" s="5" t="s">
        <v>3</v>
      </c>
      <c r="D1568" s="3">
        <f>D1574+D1610+D1580+D1586+D1592+D1598+D1604</f>
        <v>0</v>
      </c>
      <c r="E1568" s="5" t="s">
        <v>3</v>
      </c>
      <c r="F1568" s="3">
        <f>F1574+F1610+F1580+F1586+F1592+F1598+F1604</f>
        <v>0</v>
      </c>
      <c r="G1568" s="5" t="s">
        <v>3</v>
      </c>
      <c r="H1568" s="3">
        <f>H1574+H1610+H1580+H1586+H1592+H1598+H1604</f>
        <v>0</v>
      </c>
      <c r="I1568" s="22"/>
      <c r="J1568" s="27"/>
      <c r="K1568" s="22"/>
    </row>
    <row r="1569" spans="1:11">
      <c r="A1569" s="20"/>
      <c r="B1569" s="21"/>
      <c r="C1569" s="5" t="s">
        <v>4</v>
      </c>
      <c r="D1569" s="3">
        <f>D1575+D1611+D1581+D1587+D1593+D1599+D1605</f>
        <v>1413.94</v>
      </c>
      <c r="E1569" s="5" t="s">
        <v>4</v>
      </c>
      <c r="F1569" s="3">
        <f>F1575+F1611+F1581+F1587+F1593+F1599+F1605</f>
        <v>0</v>
      </c>
      <c r="G1569" s="5" t="s">
        <v>4</v>
      </c>
      <c r="H1569" s="3">
        <f>H1575+H1611+H1581+H1587+H1593+H1599+H1605</f>
        <v>0</v>
      </c>
      <c r="I1569" s="22"/>
      <c r="J1569" s="27"/>
      <c r="K1569" s="22"/>
    </row>
    <row r="1570" spans="1:11">
      <c r="A1570" s="20"/>
      <c r="B1570" s="21"/>
      <c r="C1570" s="5" t="s">
        <v>5</v>
      </c>
      <c r="D1570" s="3">
        <f>D1576+D1612+D1582+D1588+D1594+D1600+D1606</f>
        <v>0</v>
      </c>
      <c r="E1570" s="5" t="s">
        <v>5</v>
      </c>
      <c r="F1570" s="3">
        <f>F1576+F1612+F1582+F1588+F1594+F1600+F1606</f>
        <v>0</v>
      </c>
      <c r="G1570" s="5" t="s">
        <v>5</v>
      </c>
      <c r="H1570" s="3">
        <f>H1576+H1612+H1582+H1588+H1594+H1600+H1606</f>
        <v>0</v>
      </c>
      <c r="I1570" s="22"/>
      <c r="J1570" s="27"/>
      <c r="K1570" s="22"/>
    </row>
    <row r="1571" spans="1:11">
      <c r="A1571" s="20"/>
      <c r="B1571" s="21"/>
      <c r="C1571" s="5" t="s">
        <v>6</v>
      </c>
      <c r="D1571" s="3">
        <f>D1577+D1613+D1583+D1589+D1595+D1601+D1607</f>
        <v>0</v>
      </c>
      <c r="E1571" s="5" t="s">
        <v>6</v>
      </c>
      <c r="F1571" s="3">
        <f>F1577+F1613+F1583+F1589+F1595+F1601+F1607</f>
        <v>0</v>
      </c>
      <c r="G1571" s="5" t="s">
        <v>6</v>
      </c>
      <c r="H1571" s="3">
        <f>H1577+H1613+H1583+H1589+H1595+H1601+H1607</f>
        <v>0</v>
      </c>
      <c r="I1571" s="22"/>
      <c r="J1571" s="27"/>
      <c r="K1571" s="22"/>
    </row>
    <row r="1572" spans="1:11">
      <c r="A1572" s="29" t="s">
        <v>195</v>
      </c>
      <c r="B1572" s="32" t="s">
        <v>463</v>
      </c>
      <c r="C1572" s="2" t="s">
        <v>15</v>
      </c>
      <c r="D1572" s="3">
        <f>D1574+D1575+D1576+D1577</f>
        <v>91.28</v>
      </c>
      <c r="E1572" s="2" t="s">
        <v>15</v>
      </c>
      <c r="F1572" s="3">
        <f>F1574+F1575+F1576+F1577</f>
        <v>0</v>
      </c>
      <c r="G1572" s="2" t="s">
        <v>15</v>
      </c>
      <c r="H1572" s="3">
        <f>H1574+H1575+H1576+H1577</f>
        <v>0</v>
      </c>
      <c r="I1572" s="35" t="s">
        <v>265</v>
      </c>
      <c r="J1572" s="27"/>
      <c r="K1572" s="35" t="s">
        <v>75</v>
      </c>
    </row>
    <row r="1573" spans="1:11">
      <c r="A1573" s="30"/>
      <c r="B1573" s="33"/>
      <c r="C1573" s="2" t="s">
        <v>8</v>
      </c>
      <c r="D1573" s="3"/>
      <c r="E1573" s="2" t="s">
        <v>8</v>
      </c>
      <c r="F1573" s="3"/>
      <c r="G1573" s="2" t="s">
        <v>8</v>
      </c>
      <c r="H1573" s="3"/>
      <c r="I1573" s="36"/>
      <c r="J1573" s="27"/>
      <c r="K1573" s="36"/>
    </row>
    <row r="1574" spans="1:11">
      <c r="A1574" s="30"/>
      <c r="B1574" s="33"/>
      <c r="C1574" s="5" t="s">
        <v>3</v>
      </c>
      <c r="D1574" s="3">
        <v>0</v>
      </c>
      <c r="E1574" s="5" t="s">
        <v>3</v>
      </c>
      <c r="F1574" s="3">
        <v>0</v>
      </c>
      <c r="G1574" s="5" t="s">
        <v>3</v>
      </c>
      <c r="H1574" s="3">
        <v>0</v>
      </c>
      <c r="I1574" s="36"/>
      <c r="J1574" s="27"/>
      <c r="K1574" s="36"/>
    </row>
    <row r="1575" spans="1:11">
      <c r="A1575" s="30"/>
      <c r="B1575" s="33"/>
      <c r="C1575" s="5" t="s">
        <v>4</v>
      </c>
      <c r="D1575" s="3">
        <f>91280/1000</f>
        <v>91.28</v>
      </c>
      <c r="E1575" s="5" t="s">
        <v>4</v>
      </c>
      <c r="F1575" s="3">
        <v>0</v>
      </c>
      <c r="G1575" s="5" t="s">
        <v>4</v>
      </c>
      <c r="H1575" s="3">
        <v>0</v>
      </c>
      <c r="I1575" s="36"/>
      <c r="J1575" s="27"/>
      <c r="K1575" s="36"/>
    </row>
    <row r="1576" spans="1:11">
      <c r="A1576" s="30"/>
      <c r="B1576" s="33"/>
      <c r="C1576" s="5" t="s">
        <v>5</v>
      </c>
      <c r="D1576" s="3">
        <v>0</v>
      </c>
      <c r="E1576" s="5" t="s">
        <v>5</v>
      </c>
      <c r="F1576" s="3">
        <v>0</v>
      </c>
      <c r="G1576" s="5" t="s">
        <v>5</v>
      </c>
      <c r="H1576" s="3">
        <v>0</v>
      </c>
      <c r="I1576" s="36"/>
      <c r="J1576" s="27"/>
      <c r="K1576" s="36"/>
    </row>
    <row r="1577" spans="1:11">
      <c r="A1577" s="31"/>
      <c r="B1577" s="34"/>
      <c r="C1577" s="5" t="s">
        <v>6</v>
      </c>
      <c r="D1577" s="3">
        <v>0</v>
      </c>
      <c r="E1577" s="5" t="s">
        <v>6</v>
      </c>
      <c r="F1577" s="3">
        <v>0</v>
      </c>
      <c r="G1577" s="5" t="s">
        <v>6</v>
      </c>
      <c r="H1577" s="3">
        <v>0</v>
      </c>
      <c r="I1577" s="37"/>
      <c r="J1577" s="27"/>
      <c r="K1577" s="37"/>
    </row>
    <row r="1578" spans="1:11">
      <c r="A1578" s="29" t="s">
        <v>196</v>
      </c>
      <c r="B1578" s="32" t="s">
        <v>464</v>
      </c>
      <c r="C1578" s="2" t="s">
        <v>15</v>
      </c>
      <c r="D1578" s="3">
        <f>D1580+D1581+D1582+D1583</f>
        <v>256.60000000000002</v>
      </c>
      <c r="E1578" s="2" t="s">
        <v>15</v>
      </c>
      <c r="F1578" s="3">
        <f>F1580+F1581+F1582+F1583</f>
        <v>0</v>
      </c>
      <c r="G1578" s="2" t="s">
        <v>15</v>
      </c>
      <c r="H1578" s="3">
        <f>H1580+H1581+H1582+H1583</f>
        <v>0</v>
      </c>
      <c r="I1578" s="35" t="s">
        <v>265</v>
      </c>
      <c r="J1578" s="27"/>
      <c r="K1578" s="35" t="s">
        <v>75</v>
      </c>
    </row>
    <row r="1579" spans="1:11">
      <c r="A1579" s="30"/>
      <c r="B1579" s="33"/>
      <c r="C1579" s="2" t="s">
        <v>8</v>
      </c>
      <c r="D1579" s="3"/>
      <c r="E1579" s="2" t="s">
        <v>8</v>
      </c>
      <c r="F1579" s="3"/>
      <c r="G1579" s="2" t="s">
        <v>8</v>
      </c>
      <c r="H1579" s="3"/>
      <c r="I1579" s="36"/>
      <c r="J1579" s="27"/>
      <c r="K1579" s="36"/>
    </row>
    <row r="1580" spans="1:11">
      <c r="A1580" s="30"/>
      <c r="B1580" s="33"/>
      <c r="C1580" s="5" t="s">
        <v>3</v>
      </c>
      <c r="D1580" s="3">
        <v>0</v>
      </c>
      <c r="E1580" s="5" t="s">
        <v>3</v>
      </c>
      <c r="F1580" s="3">
        <v>0</v>
      </c>
      <c r="G1580" s="5" t="s">
        <v>3</v>
      </c>
      <c r="H1580" s="3">
        <v>0</v>
      </c>
      <c r="I1580" s="36"/>
      <c r="J1580" s="27"/>
      <c r="K1580" s="36"/>
    </row>
    <row r="1581" spans="1:11">
      <c r="A1581" s="30"/>
      <c r="B1581" s="33"/>
      <c r="C1581" s="5" t="s">
        <v>4</v>
      </c>
      <c r="D1581" s="3">
        <f>256600/1000</f>
        <v>256.60000000000002</v>
      </c>
      <c r="E1581" s="5" t="s">
        <v>4</v>
      </c>
      <c r="F1581" s="3">
        <v>0</v>
      </c>
      <c r="G1581" s="5" t="s">
        <v>4</v>
      </c>
      <c r="H1581" s="3">
        <v>0</v>
      </c>
      <c r="I1581" s="36"/>
      <c r="J1581" s="27"/>
      <c r="K1581" s="36"/>
    </row>
    <row r="1582" spans="1:11">
      <c r="A1582" s="30"/>
      <c r="B1582" s="33"/>
      <c r="C1582" s="5" t="s">
        <v>5</v>
      </c>
      <c r="D1582" s="3">
        <v>0</v>
      </c>
      <c r="E1582" s="5" t="s">
        <v>5</v>
      </c>
      <c r="F1582" s="3">
        <v>0</v>
      </c>
      <c r="G1582" s="5" t="s">
        <v>5</v>
      </c>
      <c r="H1582" s="3">
        <v>0</v>
      </c>
      <c r="I1582" s="36"/>
      <c r="J1582" s="27"/>
      <c r="K1582" s="36"/>
    </row>
    <row r="1583" spans="1:11">
      <c r="A1583" s="31"/>
      <c r="B1583" s="34"/>
      <c r="C1583" s="5" t="s">
        <v>6</v>
      </c>
      <c r="D1583" s="3">
        <v>0</v>
      </c>
      <c r="E1583" s="5" t="s">
        <v>6</v>
      </c>
      <c r="F1583" s="3">
        <v>0</v>
      </c>
      <c r="G1583" s="5" t="s">
        <v>6</v>
      </c>
      <c r="H1583" s="3">
        <v>0</v>
      </c>
      <c r="I1583" s="37"/>
      <c r="J1583" s="27"/>
      <c r="K1583" s="37"/>
    </row>
    <row r="1584" spans="1:11">
      <c r="A1584" s="29" t="s">
        <v>458</v>
      </c>
      <c r="B1584" s="32" t="s">
        <v>465</v>
      </c>
      <c r="C1584" s="2" t="s">
        <v>15</v>
      </c>
      <c r="D1584" s="3">
        <f>D1586+D1587+D1588+D1589</f>
        <v>72</v>
      </c>
      <c r="E1584" s="2" t="s">
        <v>15</v>
      </c>
      <c r="F1584" s="3">
        <f>F1586+F1587+F1588+F1589</f>
        <v>0</v>
      </c>
      <c r="G1584" s="2" t="s">
        <v>15</v>
      </c>
      <c r="H1584" s="3">
        <f>H1586+H1587+H1588+H1589</f>
        <v>0</v>
      </c>
      <c r="I1584" s="35" t="s">
        <v>265</v>
      </c>
      <c r="J1584" s="27"/>
      <c r="K1584" s="35" t="s">
        <v>75</v>
      </c>
    </row>
    <row r="1585" spans="1:11">
      <c r="A1585" s="30"/>
      <c r="B1585" s="33"/>
      <c r="C1585" s="2" t="s">
        <v>8</v>
      </c>
      <c r="D1585" s="3"/>
      <c r="E1585" s="2" t="s">
        <v>8</v>
      </c>
      <c r="F1585" s="3"/>
      <c r="G1585" s="2" t="s">
        <v>8</v>
      </c>
      <c r="H1585" s="3"/>
      <c r="I1585" s="36"/>
      <c r="J1585" s="27"/>
      <c r="K1585" s="36"/>
    </row>
    <row r="1586" spans="1:11">
      <c r="A1586" s="30"/>
      <c r="B1586" s="33"/>
      <c r="C1586" s="5" t="s">
        <v>3</v>
      </c>
      <c r="D1586" s="3">
        <v>0</v>
      </c>
      <c r="E1586" s="5" t="s">
        <v>3</v>
      </c>
      <c r="F1586" s="3">
        <v>0</v>
      </c>
      <c r="G1586" s="5" t="s">
        <v>3</v>
      </c>
      <c r="H1586" s="3">
        <v>0</v>
      </c>
      <c r="I1586" s="36"/>
      <c r="J1586" s="27"/>
      <c r="K1586" s="36"/>
    </row>
    <row r="1587" spans="1:11">
      <c r="A1587" s="30"/>
      <c r="B1587" s="33"/>
      <c r="C1587" s="5" t="s">
        <v>4</v>
      </c>
      <c r="D1587" s="3">
        <f>72000/1000</f>
        <v>72</v>
      </c>
      <c r="E1587" s="5" t="s">
        <v>4</v>
      </c>
      <c r="F1587" s="3">
        <v>0</v>
      </c>
      <c r="G1587" s="5" t="s">
        <v>4</v>
      </c>
      <c r="H1587" s="3">
        <v>0</v>
      </c>
      <c r="I1587" s="36"/>
      <c r="J1587" s="27"/>
      <c r="K1587" s="36"/>
    </row>
    <row r="1588" spans="1:11">
      <c r="A1588" s="30"/>
      <c r="B1588" s="33"/>
      <c r="C1588" s="5" t="s">
        <v>5</v>
      </c>
      <c r="D1588" s="3">
        <v>0</v>
      </c>
      <c r="E1588" s="5" t="s">
        <v>5</v>
      </c>
      <c r="F1588" s="3">
        <v>0</v>
      </c>
      <c r="G1588" s="5" t="s">
        <v>5</v>
      </c>
      <c r="H1588" s="3">
        <v>0</v>
      </c>
      <c r="I1588" s="36"/>
      <c r="J1588" s="27"/>
      <c r="K1588" s="36"/>
    </row>
    <row r="1589" spans="1:11">
      <c r="A1589" s="31"/>
      <c r="B1589" s="34"/>
      <c r="C1589" s="5" t="s">
        <v>6</v>
      </c>
      <c r="D1589" s="3">
        <v>0</v>
      </c>
      <c r="E1589" s="5" t="s">
        <v>6</v>
      </c>
      <c r="F1589" s="3">
        <v>0</v>
      </c>
      <c r="G1589" s="5" t="s">
        <v>6</v>
      </c>
      <c r="H1589" s="3">
        <v>0</v>
      </c>
      <c r="I1589" s="37"/>
      <c r="J1589" s="27"/>
      <c r="K1589" s="37"/>
    </row>
    <row r="1590" spans="1:11">
      <c r="A1590" s="29" t="s">
        <v>459</v>
      </c>
      <c r="B1590" s="32" t="s">
        <v>466</v>
      </c>
      <c r="C1590" s="2" t="s">
        <v>15</v>
      </c>
      <c r="D1590" s="3">
        <f>D1592+D1593+D1594+D1595</f>
        <v>115</v>
      </c>
      <c r="E1590" s="2" t="s">
        <v>15</v>
      </c>
      <c r="F1590" s="3">
        <f>F1592+F1593+F1594+F1595</f>
        <v>0</v>
      </c>
      <c r="G1590" s="2" t="s">
        <v>15</v>
      </c>
      <c r="H1590" s="3">
        <f>H1592+H1593+H1594+H1595</f>
        <v>0</v>
      </c>
      <c r="I1590" s="35" t="s">
        <v>265</v>
      </c>
      <c r="J1590" s="27"/>
      <c r="K1590" s="35" t="s">
        <v>75</v>
      </c>
    </row>
    <row r="1591" spans="1:11">
      <c r="A1591" s="30"/>
      <c r="B1591" s="33"/>
      <c r="C1591" s="2" t="s">
        <v>8</v>
      </c>
      <c r="D1591" s="3"/>
      <c r="E1591" s="2" t="s">
        <v>8</v>
      </c>
      <c r="F1591" s="3"/>
      <c r="G1591" s="2" t="s">
        <v>8</v>
      </c>
      <c r="H1591" s="3"/>
      <c r="I1591" s="36"/>
      <c r="J1591" s="27"/>
      <c r="K1591" s="36"/>
    </row>
    <row r="1592" spans="1:11">
      <c r="A1592" s="30"/>
      <c r="B1592" s="33"/>
      <c r="C1592" s="5" t="s">
        <v>3</v>
      </c>
      <c r="D1592" s="3">
        <v>0</v>
      </c>
      <c r="E1592" s="5" t="s">
        <v>3</v>
      </c>
      <c r="F1592" s="3">
        <v>0</v>
      </c>
      <c r="G1592" s="5" t="s">
        <v>3</v>
      </c>
      <c r="H1592" s="3">
        <v>0</v>
      </c>
      <c r="I1592" s="36"/>
      <c r="J1592" s="27"/>
      <c r="K1592" s="36"/>
    </row>
    <row r="1593" spans="1:11">
      <c r="A1593" s="30"/>
      <c r="B1593" s="33"/>
      <c r="C1593" s="5" t="s">
        <v>4</v>
      </c>
      <c r="D1593" s="3">
        <f>115000/1000</f>
        <v>115</v>
      </c>
      <c r="E1593" s="5" t="s">
        <v>4</v>
      </c>
      <c r="F1593" s="3">
        <v>0</v>
      </c>
      <c r="G1593" s="5" t="s">
        <v>4</v>
      </c>
      <c r="H1593" s="3">
        <v>0</v>
      </c>
      <c r="I1593" s="36"/>
      <c r="J1593" s="27"/>
      <c r="K1593" s="36"/>
    </row>
    <row r="1594" spans="1:11">
      <c r="A1594" s="30"/>
      <c r="B1594" s="33"/>
      <c r="C1594" s="5" t="s">
        <v>5</v>
      </c>
      <c r="D1594" s="3">
        <v>0</v>
      </c>
      <c r="E1594" s="5" t="s">
        <v>5</v>
      </c>
      <c r="F1594" s="3">
        <v>0</v>
      </c>
      <c r="G1594" s="5" t="s">
        <v>5</v>
      </c>
      <c r="H1594" s="3">
        <v>0</v>
      </c>
      <c r="I1594" s="36"/>
      <c r="J1594" s="27"/>
      <c r="K1594" s="36"/>
    </row>
    <row r="1595" spans="1:11">
      <c r="A1595" s="31"/>
      <c r="B1595" s="34"/>
      <c r="C1595" s="5" t="s">
        <v>6</v>
      </c>
      <c r="D1595" s="3">
        <v>0</v>
      </c>
      <c r="E1595" s="5" t="s">
        <v>6</v>
      </c>
      <c r="F1595" s="3">
        <v>0</v>
      </c>
      <c r="G1595" s="5" t="s">
        <v>6</v>
      </c>
      <c r="H1595" s="3">
        <v>0</v>
      </c>
      <c r="I1595" s="37"/>
      <c r="J1595" s="27"/>
      <c r="K1595" s="37"/>
    </row>
    <row r="1596" spans="1:11">
      <c r="A1596" s="29" t="s">
        <v>460</v>
      </c>
      <c r="B1596" s="32" t="s">
        <v>467</v>
      </c>
      <c r="C1596" s="2" t="s">
        <v>15</v>
      </c>
      <c r="D1596" s="3">
        <f>D1598+D1599+D1600+D1601</f>
        <v>389.55</v>
      </c>
      <c r="E1596" s="2" t="s">
        <v>15</v>
      </c>
      <c r="F1596" s="3">
        <f>F1598+F1599+F1600+F1601</f>
        <v>0</v>
      </c>
      <c r="G1596" s="2" t="s">
        <v>15</v>
      </c>
      <c r="H1596" s="3">
        <f>H1598+H1599+H1600+H1601</f>
        <v>0</v>
      </c>
      <c r="I1596" s="35" t="s">
        <v>265</v>
      </c>
      <c r="J1596" s="27"/>
      <c r="K1596" s="35" t="s">
        <v>75</v>
      </c>
    </row>
    <row r="1597" spans="1:11">
      <c r="A1597" s="30"/>
      <c r="B1597" s="33"/>
      <c r="C1597" s="2" t="s">
        <v>8</v>
      </c>
      <c r="D1597" s="3"/>
      <c r="E1597" s="2" t="s">
        <v>8</v>
      </c>
      <c r="F1597" s="3"/>
      <c r="G1597" s="2" t="s">
        <v>8</v>
      </c>
      <c r="H1597" s="3"/>
      <c r="I1597" s="36"/>
      <c r="J1597" s="27"/>
      <c r="K1597" s="36"/>
    </row>
    <row r="1598" spans="1:11">
      <c r="A1598" s="30"/>
      <c r="B1598" s="33"/>
      <c r="C1598" s="5" t="s">
        <v>3</v>
      </c>
      <c r="D1598" s="3">
        <v>0</v>
      </c>
      <c r="E1598" s="5" t="s">
        <v>3</v>
      </c>
      <c r="F1598" s="3">
        <v>0</v>
      </c>
      <c r="G1598" s="5" t="s">
        <v>3</v>
      </c>
      <c r="H1598" s="3">
        <v>0</v>
      </c>
      <c r="I1598" s="36"/>
      <c r="J1598" s="27"/>
      <c r="K1598" s="36"/>
    </row>
    <row r="1599" spans="1:11">
      <c r="A1599" s="30"/>
      <c r="B1599" s="33"/>
      <c r="C1599" s="5" t="s">
        <v>4</v>
      </c>
      <c r="D1599" s="3">
        <f>389553/1000</f>
        <v>389.55</v>
      </c>
      <c r="E1599" s="5" t="s">
        <v>4</v>
      </c>
      <c r="F1599" s="3">
        <v>0</v>
      </c>
      <c r="G1599" s="5" t="s">
        <v>4</v>
      </c>
      <c r="H1599" s="3">
        <v>0</v>
      </c>
      <c r="I1599" s="36"/>
      <c r="J1599" s="27"/>
      <c r="K1599" s="36"/>
    </row>
    <row r="1600" spans="1:11">
      <c r="A1600" s="30"/>
      <c r="B1600" s="33"/>
      <c r="C1600" s="5" t="s">
        <v>5</v>
      </c>
      <c r="D1600" s="3">
        <v>0</v>
      </c>
      <c r="E1600" s="5" t="s">
        <v>5</v>
      </c>
      <c r="F1600" s="3">
        <v>0</v>
      </c>
      <c r="G1600" s="5" t="s">
        <v>5</v>
      </c>
      <c r="H1600" s="3">
        <v>0</v>
      </c>
      <c r="I1600" s="36"/>
      <c r="J1600" s="27"/>
      <c r="K1600" s="36"/>
    </row>
    <row r="1601" spans="1:11">
      <c r="A1601" s="31"/>
      <c r="B1601" s="34"/>
      <c r="C1601" s="5" t="s">
        <v>6</v>
      </c>
      <c r="D1601" s="3">
        <v>0</v>
      </c>
      <c r="E1601" s="5" t="s">
        <v>6</v>
      </c>
      <c r="F1601" s="3">
        <v>0</v>
      </c>
      <c r="G1601" s="5" t="s">
        <v>6</v>
      </c>
      <c r="H1601" s="3">
        <v>0</v>
      </c>
      <c r="I1601" s="37"/>
      <c r="J1601" s="27"/>
      <c r="K1601" s="37"/>
    </row>
    <row r="1602" spans="1:11">
      <c r="A1602" s="29" t="s">
        <v>461</v>
      </c>
      <c r="B1602" s="32" t="s">
        <v>468</v>
      </c>
      <c r="C1602" s="2" t="s">
        <v>15</v>
      </c>
      <c r="D1602" s="3">
        <f>D1604+D1605+D1606+D1607</f>
        <v>365.87</v>
      </c>
      <c r="E1602" s="2" t="s">
        <v>15</v>
      </c>
      <c r="F1602" s="3">
        <f>F1604+F1605+F1606+F1607</f>
        <v>0</v>
      </c>
      <c r="G1602" s="2" t="s">
        <v>15</v>
      </c>
      <c r="H1602" s="3">
        <f>H1604+H1605+H1606+H1607</f>
        <v>0</v>
      </c>
      <c r="I1602" s="35" t="s">
        <v>265</v>
      </c>
      <c r="J1602" s="27"/>
      <c r="K1602" s="35" t="s">
        <v>75</v>
      </c>
    </row>
    <row r="1603" spans="1:11">
      <c r="A1603" s="30"/>
      <c r="B1603" s="33"/>
      <c r="C1603" s="2" t="s">
        <v>8</v>
      </c>
      <c r="D1603" s="3"/>
      <c r="E1603" s="2" t="s">
        <v>8</v>
      </c>
      <c r="F1603" s="3"/>
      <c r="G1603" s="2" t="s">
        <v>8</v>
      </c>
      <c r="H1603" s="3"/>
      <c r="I1603" s="36"/>
      <c r="J1603" s="27"/>
      <c r="K1603" s="36"/>
    </row>
    <row r="1604" spans="1:11">
      <c r="A1604" s="30"/>
      <c r="B1604" s="33"/>
      <c r="C1604" s="5" t="s">
        <v>3</v>
      </c>
      <c r="D1604" s="3">
        <v>0</v>
      </c>
      <c r="E1604" s="5" t="s">
        <v>3</v>
      </c>
      <c r="F1604" s="3">
        <v>0</v>
      </c>
      <c r="G1604" s="5" t="s">
        <v>3</v>
      </c>
      <c r="H1604" s="3">
        <v>0</v>
      </c>
      <c r="I1604" s="36"/>
      <c r="J1604" s="27"/>
      <c r="K1604" s="36"/>
    </row>
    <row r="1605" spans="1:11">
      <c r="A1605" s="30"/>
      <c r="B1605" s="33"/>
      <c r="C1605" s="5" t="s">
        <v>4</v>
      </c>
      <c r="D1605" s="3">
        <f>365872/1000</f>
        <v>365.87</v>
      </c>
      <c r="E1605" s="5" t="s">
        <v>4</v>
      </c>
      <c r="F1605" s="3">
        <v>0</v>
      </c>
      <c r="G1605" s="5" t="s">
        <v>4</v>
      </c>
      <c r="H1605" s="3">
        <v>0</v>
      </c>
      <c r="I1605" s="36"/>
      <c r="J1605" s="27"/>
      <c r="K1605" s="36"/>
    </row>
    <row r="1606" spans="1:11">
      <c r="A1606" s="30"/>
      <c r="B1606" s="33"/>
      <c r="C1606" s="5" t="s">
        <v>5</v>
      </c>
      <c r="D1606" s="3">
        <v>0</v>
      </c>
      <c r="E1606" s="5" t="s">
        <v>5</v>
      </c>
      <c r="F1606" s="3">
        <v>0</v>
      </c>
      <c r="G1606" s="5" t="s">
        <v>5</v>
      </c>
      <c r="H1606" s="3">
        <v>0</v>
      </c>
      <c r="I1606" s="36"/>
      <c r="J1606" s="27"/>
      <c r="K1606" s="36"/>
    </row>
    <row r="1607" spans="1:11">
      <c r="A1607" s="31"/>
      <c r="B1607" s="34"/>
      <c r="C1607" s="5" t="s">
        <v>6</v>
      </c>
      <c r="D1607" s="3">
        <v>0</v>
      </c>
      <c r="E1607" s="5" t="s">
        <v>6</v>
      </c>
      <c r="F1607" s="3">
        <v>0</v>
      </c>
      <c r="G1607" s="5" t="s">
        <v>6</v>
      </c>
      <c r="H1607" s="3">
        <v>0</v>
      </c>
      <c r="I1607" s="37"/>
      <c r="J1607" s="27"/>
      <c r="K1607" s="37"/>
    </row>
    <row r="1608" spans="1:11">
      <c r="A1608" s="29" t="s">
        <v>462</v>
      </c>
      <c r="B1608" s="32" t="s">
        <v>469</v>
      </c>
      <c r="C1608" s="2" t="s">
        <v>15</v>
      </c>
      <c r="D1608" s="3">
        <f>D1610+D1611+D1612+D1613</f>
        <v>123.64</v>
      </c>
      <c r="E1608" s="2" t="s">
        <v>15</v>
      </c>
      <c r="F1608" s="3">
        <f>F1610+F1611+F1612+F1613</f>
        <v>0</v>
      </c>
      <c r="G1608" s="2" t="s">
        <v>15</v>
      </c>
      <c r="H1608" s="3">
        <f>H1610+H1611+H1612+H1613</f>
        <v>0</v>
      </c>
      <c r="I1608" s="35" t="s">
        <v>265</v>
      </c>
      <c r="J1608" s="27"/>
      <c r="K1608" s="35" t="s">
        <v>75</v>
      </c>
    </row>
    <row r="1609" spans="1:11">
      <c r="A1609" s="30"/>
      <c r="B1609" s="33"/>
      <c r="C1609" s="2" t="s">
        <v>8</v>
      </c>
      <c r="D1609" s="3"/>
      <c r="E1609" s="2" t="s">
        <v>8</v>
      </c>
      <c r="F1609" s="3"/>
      <c r="G1609" s="2" t="s">
        <v>8</v>
      </c>
      <c r="H1609" s="3"/>
      <c r="I1609" s="36"/>
      <c r="J1609" s="27"/>
      <c r="K1609" s="36"/>
    </row>
    <row r="1610" spans="1:11">
      <c r="A1610" s="30"/>
      <c r="B1610" s="33"/>
      <c r="C1610" s="5" t="s">
        <v>3</v>
      </c>
      <c r="D1610" s="3">
        <v>0</v>
      </c>
      <c r="E1610" s="5" t="s">
        <v>3</v>
      </c>
      <c r="F1610" s="3">
        <v>0</v>
      </c>
      <c r="G1610" s="5" t="s">
        <v>3</v>
      </c>
      <c r="H1610" s="3">
        <v>0</v>
      </c>
      <c r="I1610" s="36"/>
      <c r="J1610" s="27"/>
      <c r="K1610" s="36"/>
    </row>
    <row r="1611" spans="1:11">
      <c r="A1611" s="30"/>
      <c r="B1611" s="33"/>
      <c r="C1611" s="5" t="s">
        <v>4</v>
      </c>
      <c r="D1611" s="3">
        <f>123644/1000</f>
        <v>123.64</v>
      </c>
      <c r="E1611" s="5" t="s">
        <v>4</v>
      </c>
      <c r="F1611" s="3">
        <v>0</v>
      </c>
      <c r="G1611" s="5" t="s">
        <v>4</v>
      </c>
      <c r="H1611" s="3">
        <v>0</v>
      </c>
      <c r="I1611" s="36"/>
      <c r="J1611" s="27"/>
      <c r="K1611" s="36"/>
    </row>
    <row r="1612" spans="1:11">
      <c r="A1612" s="30"/>
      <c r="B1612" s="33"/>
      <c r="C1612" s="5" t="s">
        <v>5</v>
      </c>
      <c r="D1612" s="3">
        <v>0</v>
      </c>
      <c r="E1612" s="5" t="s">
        <v>5</v>
      </c>
      <c r="F1612" s="3">
        <v>0</v>
      </c>
      <c r="G1612" s="5" t="s">
        <v>5</v>
      </c>
      <c r="H1612" s="3">
        <v>0</v>
      </c>
      <c r="I1612" s="36"/>
      <c r="J1612" s="27"/>
      <c r="K1612" s="36"/>
    </row>
    <row r="1613" spans="1:11">
      <c r="A1613" s="31"/>
      <c r="B1613" s="34"/>
      <c r="C1613" s="5" t="s">
        <v>6</v>
      </c>
      <c r="D1613" s="3">
        <v>0</v>
      </c>
      <c r="E1613" s="5" t="s">
        <v>6</v>
      </c>
      <c r="F1613" s="3">
        <v>0</v>
      </c>
      <c r="G1613" s="5" t="s">
        <v>6</v>
      </c>
      <c r="H1613" s="3">
        <v>0</v>
      </c>
      <c r="I1613" s="37"/>
      <c r="J1613" s="28"/>
      <c r="K1613" s="37"/>
    </row>
    <row r="1614" spans="1:11" ht="15" customHeight="1">
      <c r="A1614" s="24" t="s">
        <v>197</v>
      </c>
      <c r="B1614" s="25" t="s">
        <v>223</v>
      </c>
      <c r="C1614" s="2" t="s">
        <v>15</v>
      </c>
      <c r="D1614" s="3">
        <f>D1616+D1617+D1618+D1619</f>
        <v>26035.19</v>
      </c>
      <c r="E1614" s="2" t="s">
        <v>15</v>
      </c>
      <c r="F1614" s="3">
        <f>F1616+F1617+F1618+F1619</f>
        <v>25113.98</v>
      </c>
      <c r="G1614" s="2" t="s">
        <v>15</v>
      </c>
      <c r="H1614" s="3">
        <f>H1616+H1617+H1618+H1619</f>
        <v>25113.98</v>
      </c>
      <c r="I1614" s="22" t="s">
        <v>265</v>
      </c>
      <c r="J1614" s="26" t="s">
        <v>83</v>
      </c>
      <c r="K1614" s="22" t="s">
        <v>76</v>
      </c>
    </row>
    <row r="1615" spans="1:11" ht="15" customHeight="1">
      <c r="A1615" s="24"/>
      <c r="B1615" s="25"/>
      <c r="C1615" s="2" t="s">
        <v>8</v>
      </c>
      <c r="D1615" s="3"/>
      <c r="E1615" s="2" t="s">
        <v>8</v>
      </c>
      <c r="F1615" s="3"/>
      <c r="G1615" s="2" t="s">
        <v>8</v>
      </c>
      <c r="H1615" s="3"/>
      <c r="I1615" s="22"/>
      <c r="J1615" s="27"/>
      <c r="K1615" s="22"/>
    </row>
    <row r="1616" spans="1:11" ht="15" customHeight="1">
      <c r="A1616" s="24"/>
      <c r="B1616" s="25"/>
      <c r="C1616" s="5" t="s">
        <v>3</v>
      </c>
      <c r="D1616" s="3">
        <f>D1622</f>
        <v>0</v>
      </c>
      <c r="E1616" s="5" t="s">
        <v>3</v>
      </c>
      <c r="F1616" s="3">
        <f>F1622</f>
        <v>0</v>
      </c>
      <c r="G1616" s="5" t="s">
        <v>3</v>
      </c>
      <c r="H1616" s="3">
        <f>H1622</f>
        <v>0</v>
      </c>
      <c r="I1616" s="22"/>
      <c r="J1616" s="27"/>
      <c r="K1616" s="22"/>
    </row>
    <row r="1617" spans="1:11" ht="15" customHeight="1">
      <c r="A1617" s="24"/>
      <c r="B1617" s="25"/>
      <c r="C1617" s="5" t="s">
        <v>4</v>
      </c>
      <c r="D1617" s="3">
        <f t="shared" ref="D1617:F1619" si="62">D1623</f>
        <v>8481.77</v>
      </c>
      <c r="E1617" s="5" t="s">
        <v>4</v>
      </c>
      <c r="F1617" s="3">
        <f t="shared" si="62"/>
        <v>8481.77</v>
      </c>
      <c r="G1617" s="5" t="s">
        <v>4</v>
      </c>
      <c r="H1617" s="3">
        <f t="shared" ref="H1617:H1619" si="63">H1623</f>
        <v>8481.77</v>
      </c>
      <c r="I1617" s="22"/>
      <c r="J1617" s="27"/>
      <c r="K1617" s="22"/>
    </row>
    <row r="1618" spans="1:11" ht="15" customHeight="1">
      <c r="A1618" s="24"/>
      <c r="B1618" s="25"/>
      <c r="C1618" s="5" t="s">
        <v>5</v>
      </c>
      <c r="D1618" s="3">
        <f t="shared" si="62"/>
        <v>17553.419999999998</v>
      </c>
      <c r="E1618" s="5" t="s">
        <v>5</v>
      </c>
      <c r="F1618" s="3">
        <f t="shared" si="62"/>
        <v>16632.21</v>
      </c>
      <c r="G1618" s="5" t="s">
        <v>5</v>
      </c>
      <c r="H1618" s="3">
        <f t="shared" si="63"/>
        <v>16632.21</v>
      </c>
      <c r="I1618" s="22"/>
      <c r="J1618" s="27"/>
      <c r="K1618" s="22"/>
    </row>
    <row r="1619" spans="1:11" ht="15" customHeight="1">
      <c r="A1619" s="24"/>
      <c r="B1619" s="25"/>
      <c r="C1619" s="5" t="s">
        <v>6</v>
      </c>
      <c r="D1619" s="3">
        <f t="shared" si="62"/>
        <v>0</v>
      </c>
      <c r="E1619" s="5" t="s">
        <v>6</v>
      </c>
      <c r="F1619" s="3">
        <f t="shared" si="62"/>
        <v>0</v>
      </c>
      <c r="G1619" s="5" t="s">
        <v>6</v>
      </c>
      <c r="H1619" s="3">
        <f t="shared" si="63"/>
        <v>0</v>
      </c>
      <c r="I1619" s="22"/>
      <c r="J1619" s="27"/>
      <c r="K1619" s="22"/>
    </row>
    <row r="1620" spans="1:11" ht="30" customHeight="1">
      <c r="A1620" s="24" t="s">
        <v>198</v>
      </c>
      <c r="B1620" s="25" t="s">
        <v>60</v>
      </c>
      <c r="C1620" s="2" t="s">
        <v>15</v>
      </c>
      <c r="D1620" s="3">
        <f>D1622+D1623+D1624+D1625</f>
        <v>26035.19</v>
      </c>
      <c r="E1620" s="2" t="s">
        <v>15</v>
      </c>
      <c r="F1620" s="3">
        <f>F1622+F1623+F1624+F1625</f>
        <v>25113.98</v>
      </c>
      <c r="G1620" s="2" t="s">
        <v>15</v>
      </c>
      <c r="H1620" s="3">
        <f>H1622+H1623+H1624+H1625</f>
        <v>25113.98</v>
      </c>
      <c r="I1620" s="22" t="s">
        <v>265</v>
      </c>
      <c r="J1620" s="27"/>
      <c r="K1620" s="22" t="s">
        <v>76</v>
      </c>
    </row>
    <row r="1621" spans="1:11" ht="15" customHeight="1">
      <c r="A1621" s="24"/>
      <c r="B1621" s="25"/>
      <c r="C1621" s="2" t="s">
        <v>8</v>
      </c>
      <c r="D1621" s="3"/>
      <c r="E1621" s="2" t="s">
        <v>8</v>
      </c>
      <c r="F1621" s="3"/>
      <c r="G1621" s="2" t="s">
        <v>8</v>
      </c>
      <c r="H1621" s="3"/>
      <c r="I1621" s="22"/>
      <c r="J1621" s="27"/>
      <c r="K1621" s="22"/>
    </row>
    <row r="1622" spans="1:11" ht="27" customHeight="1">
      <c r="A1622" s="24"/>
      <c r="B1622" s="25"/>
      <c r="C1622" s="5" t="s">
        <v>3</v>
      </c>
      <c r="D1622" s="3">
        <f t="shared" ref="D1622:D1623" si="64">D1628+D1634+D1640+D1646+D1652</f>
        <v>0</v>
      </c>
      <c r="E1622" s="5" t="s">
        <v>3</v>
      </c>
      <c r="F1622" s="3">
        <f t="shared" ref="F1622:F1624" si="65">F1628+F1634+F1640+F1646+F1652</f>
        <v>0</v>
      </c>
      <c r="G1622" s="5" t="s">
        <v>3</v>
      </c>
      <c r="H1622" s="3">
        <f t="shared" ref="H1622:H1624" si="66">H1628+H1634+H1640+H1646+H1652</f>
        <v>0</v>
      </c>
      <c r="I1622" s="22"/>
      <c r="J1622" s="27"/>
      <c r="K1622" s="22"/>
    </row>
    <row r="1623" spans="1:11" ht="15" customHeight="1">
      <c r="A1623" s="24"/>
      <c r="B1623" s="25"/>
      <c r="C1623" s="5" t="s">
        <v>4</v>
      </c>
      <c r="D1623" s="3">
        <f t="shared" si="64"/>
        <v>8481.77</v>
      </c>
      <c r="E1623" s="5" t="s">
        <v>4</v>
      </c>
      <c r="F1623" s="3">
        <f t="shared" si="65"/>
        <v>8481.77</v>
      </c>
      <c r="G1623" s="5" t="s">
        <v>4</v>
      </c>
      <c r="H1623" s="3">
        <f t="shared" si="66"/>
        <v>8481.77</v>
      </c>
      <c r="I1623" s="22"/>
      <c r="J1623" s="27"/>
      <c r="K1623" s="22"/>
    </row>
    <row r="1624" spans="1:11" ht="24.75" customHeight="1">
      <c r="A1624" s="24"/>
      <c r="B1624" s="25"/>
      <c r="C1624" s="5" t="s">
        <v>5</v>
      </c>
      <c r="D1624" s="3">
        <f>D1630+D1636+D1642+D1648+D1654</f>
        <v>17553.419999999998</v>
      </c>
      <c r="E1624" s="5" t="s">
        <v>5</v>
      </c>
      <c r="F1624" s="3">
        <f t="shared" si="65"/>
        <v>16632.21</v>
      </c>
      <c r="G1624" s="5" t="s">
        <v>5</v>
      </c>
      <c r="H1624" s="3">
        <f t="shared" si="66"/>
        <v>16632.21</v>
      </c>
      <c r="I1624" s="22"/>
      <c r="J1624" s="27"/>
      <c r="K1624" s="22"/>
    </row>
    <row r="1625" spans="1:11" ht="15" customHeight="1">
      <c r="A1625" s="24"/>
      <c r="B1625" s="25"/>
      <c r="C1625" s="5" t="s">
        <v>6</v>
      </c>
      <c r="D1625" s="3">
        <f>D1631+D1637+D1643+D1649+D1655</f>
        <v>0</v>
      </c>
      <c r="E1625" s="5" t="s">
        <v>6</v>
      </c>
      <c r="F1625" s="3">
        <f>F1631+F1637+F1643+F1649+F1655</f>
        <v>0</v>
      </c>
      <c r="G1625" s="5" t="s">
        <v>6</v>
      </c>
      <c r="H1625" s="3">
        <f>H1631+H1637+H1643+H1649+H1655</f>
        <v>0</v>
      </c>
      <c r="I1625" s="22"/>
      <c r="J1625" s="27"/>
      <c r="K1625" s="22"/>
    </row>
    <row r="1626" spans="1:11" ht="15" customHeight="1">
      <c r="A1626" s="20" t="s">
        <v>199</v>
      </c>
      <c r="B1626" s="21" t="s">
        <v>61</v>
      </c>
      <c r="C1626" s="2" t="s">
        <v>15</v>
      </c>
      <c r="D1626" s="3">
        <f>D1628+D1629+D1630+D1631</f>
        <v>1447.53</v>
      </c>
      <c r="E1626" s="2" t="s">
        <v>15</v>
      </c>
      <c r="F1626" s="3">
        <f>F1628+F1629+F1630+F1631</f>
        <v>1447.53</v>
      </c>
      <c r="G1626" s="2" t="s">
        <v>15</v>
      </c>
      <c r="H1626" s="3">
        <f>H1628+H1629+H1630+H1631</f>
        <v>1447.53</v>
      </c>
      <c r="I1626" s="22" t="s">
        <v>265</v>
      </c>
      <c r="J1626" s="27"/>
      <c r="K1626" s="22" t="s">
        <v>76</v>
      </c>
    </row>
    <row r="1627" spans="1:11" ht="15" customHeight="1">
      <c r="A1627" s="20"/>
      <c r="B1627" s="21"/>
      <c r="C1627" s="2" t="s">
        <v>8</v>
      </c>
      <c r="D1627" s="3"/>
      <c r="E1627" s="2" t="s">
        <v>8</v>
      </c>
      <c r="F1627" s="3"/>
      <c r="G1627" s="2" t="s">
        <v>8</v>
      </c>
      <c r="H1627" s="3"/>
      <c r="I1627" s="22"/>
      <c r="J1627" s="27"/>
      <c r="K1627" s="22"/>
    </row>
    <row r="1628" spans="1:11" ht="15" customHeight="1">
      <c r="A1628" s="20"/>
      <c r="B1628" s="21"/>
      <c r="C1628" s="5" t="s">
        <v>3</v>
      </c>
      <c r="D1628" s="3">
        <v>0</v>
      </c>
      <c r="E1628" s="5" t="s">
        <v>3</v>
      </c>
      <c r="F1628" s="3">
        <v>0</v>
      </c>
      <c r="G1628" s="5" t="s">
        <v>3</v>
      </c>
      <c r="H1628" s="3">
        <v>0</v>
      </c>
      <c r="I1628" s="22"/>
      <c r="J1628" s="27"/>
      <c r="K1628" s="22"/>
    </row>
    <row r="1629" spans="1:11" ht="15" customHeight="1">
      <c r="A1629" s="20"/>
      <c r="B1629" s="21"/>
      <c r="C1629" s="5" t="s">
        <v>4</v>
      </c>
      <c r="D1629" s="3">
        <v>0</v>
      </c>
      <c r="E1629" s="5" t="s">
        <v>4</v>
      </c>
      <c r="F1629" s="3">
        <v>0</v>
      </c>
      <c r="G1629" s="5" t="s">
        <v>4</v>
      </c>
      <c r="H1629" s="3">
        <v>0</v>
      </c>
      <c r="I1629" s="22"/>
      <c r="J1629" s="27"/>
      <c r="K1629" s="22"/>
    </row>
    <row r="1630" spans="1:11" ht="15" customHeight="1">
      <c r="A1630" s="20"/>
      <c r="B1630" s="21"/>
      <c r="C1630" s="5" t="s">
        <v>5</v>
      </c>
      <c r="D1630" s="3">
        <f>1447.53</f>
        <v>1447.53</v>
      </c>
      <c r="E1630" s="5" t="s">
        <v>5</v>
      </c>
      <c r="F1630" s="3">
        <v>1447.53</v>
      </c>
      <c r="G1630" s="5" t="s">
        <v>5</v>
      </c>
      <c r="H1630" s="3">
        <v>1447.53</v>
      </c>
      <c r="I1630" s="22"/>
      <c r="J1630" s="27"/>
      <c r="K1630" s="22"/>
    </row>
    <row r="1631" spans="1:11" ht="15" customHeight="1">
      <c r="A1631" s="20"/>
      <c r="B1631" s="21"/>
      <c r="C1631" s="5" t="s">
        <v>6</v>
      </c>
      <c r="D1631" s="3">
        <v>0</v>
      </c>
      <c r="E1631" s="5" t="s">
        <v>6</v>
      </c>
      <c r="F1631" s="3">
        <v>0</v>
      </c>
      <c r="G1631" s="5" t="s">
        <v>6</v>
      </c>
      <c r="H1631" s="3">
        <v>0</v>
      </c>
      <c r="I1631" s="22"/>
      <c r="J1631" s="27"/>
      <c r="K1631" s="22"/>
    </row>
    <row r="1632" spans="1:11" ht="15" customHeight="1">
      <c r="A1632" s="20" t="s">
        <v>200</v>
      </c>
      <c r="B1632" s="21" t="s">
        <v>62</v>
      </c>
      <c r="C1632" s="2" t="s">
        <v>15</v>
      </c>
      <c r="D1632" s="3">
        <f>D1634+D1635+D1636+D1637</f>
        <v>5976.2</v>
      </c>
      <c r="E1632" s="2" t="s">
        <v>15</v>
      </c>
      <c r="F1632" s="3">
        <f>F1634+F1635+F1636+F1637</f>
        <v>5976.2</v>
      </c>
      <c r="G1632" s="2" t="s">
        <v>15</v>
      </c>
      <c r="H1632" s="3">
        <f>H1634+H1635+H1636+H1637</f>
        <v>5976.2</v>
      </c>
      <c r="I1632" s="22" t="s">
        <v>265</v>
      </c>
      <c r="J1632" s="27"/>
      <c r="K1632" s="22" t="s">
        <v>76</v>
      </c>
    </row>
    <row r="1633" spans="1:11" ht="15" customHeight="1">
      <c r="A1633" s="20"/>
      <c r="B1633" s="21"/>
      <c r="C1633" s="2" t="s">
        <v>8</v>
      </c>
      <c r="D1633" s="3"/>
      <c r="E1633" s="2" t="s">
        <v>8</v>
      </c>
      <c r="F1633" s="3"/>
      <c r="G1633" s="2" t="s">
        <v>8</v>
      </c>
      <c r="H1633" s="3"/>
      <c r="I1633" s="22"/>
      <c r="J1633" s="27"/>
      <c r="K1633" s="22"/>
    </row>
    <row r="1634" spans="1:11" ht="15" customHeight="1">
      <c r="A1634" s="20"/>
      <c r="B1634" s="21"/>
      <c r="C1634" s="5" t="s">
        <v>3</v>
      </c>
      <c r="D1634" s="3">
        <v>0</v>
      </c>
      <c r="E1634" s="5" t="s">
        <v>3</v>
      </c>
      <c r="F1634" s="3">
        <v>0</v>
      </c>
      <c r="G1634" s="5" t="s">
        <v>3</v>
      </c>
      <c r="H1634" s="3">
        <v>0</v>
      </c>
      <c r="I1634" s="22"/>
      <c r="J1634" s="27"/>
      <c r="K1634" s="22"/>
    </row>
    <row r="1635" spans="1:11" ht="15" customHeight="1">
      <c r="A1635" s="20"/>
      <c r="B1635" s="21"/>
      <c r="C1635" s="5" t="s">
        <v>4</v>
      </c>
      <c r="D1635" s="3">
        <v>0</v>
      </c>
      <c r="E1635" s="5" t="s">
        <v>4</v>
      </c>
      <c r="F1635" s="3">
        <v>0</v>
      </c>
      <c r="G1635" s="5" t="s">
        <v>4</v>
      </c>
      <c r="H1635" s="3">
        <v>0</v>
      </c>
      <c r="I1635" s="22"/>
      <c r="J1635" s="27"/>
      <c r="K1635" s="22"/>
    </row>
    <row r="1636" spans="1:11" ht="15" customHeight="1">
      <c r="A1636" s="20"/>
      <c r="B1636" s="21"/>
      <c r="C1636" s="5" t="s">
        <v>5</v>
      </c>
      <c r="D1636" s="3">
        <v>5976.2</v>
      </c>
      <c r="E1636" s="5" t="s">
        <v>5</v>
      </c>
      <c r="F1636" s="3">
        <v>5976.2</v>
      </c>
      <c r="G1636" s="5" t="s">
        <v>5</v>
      </c>
      <c r="H1636" s="3">
        <v>5976.2</v>
      </c>
      <c r="I1636" s="22"/>
      <c r="J1636" s="27"/>
      <c r="K1636" s="22"/>
    </row>
    <row r="1637" spans="1:11" ht="15" customHeight="1">
      <c r="A1637" s="20"/>
      <c r="B1637" s="21"/>
      <c r="C1637" s="5" t="s">
        <v>6</v>
      </c>
      <c r="D1637" s="3">
        <v>0</v>
      </c>
      <c r="E1637" s="5" t="s">
        <v>6</v>
      </c>
      <c r="F1637" s="3">
        <v>0</v>
      </c>
      <c r="G1637" s="5" t="s">
        <v>6</v>
      </c>
      <c r="H1637" s="3">
        <v>0</v>
      </c>
      <c r="I1637" s="22"/>
      <c r="J1637" s="27"/>
      <c r="K1637" s="22"/>
    </row>
    <row r="1638" spans="1:11" ht="15" customHeight="1">
      <c r="A1638" s="20" t="s">
        <v>201</v>
      </c>
      <c r="B1638" s="21" t="s">
        <v>63</v>
      </c>
      <c r="C1638" s="2" t="s">
        <v>15</v>
      </c>
      <c r="D1638" s="3">
        <f>D1640+D1641+D1642+D1643</f>
        <v>10043.99</v>
      </c>
      <c r="E1638" s="2" t="s">
        <v>15</v>
      </c>
      <c r="F1638" s="3">
        <f>F1640+F1641+F1642+F1643</f>
        <v>9122.7800000000007</v>
      </c>
      <c r="G1638" s="2" t="s">
        <v>15</v>
      </c>
      <c r="H1638" s="3">
        <f>H1640+H1641+H1642+H1643</f>
        <v>9122.7800000000007</v>
      </c>
      <c r="I1638" s="22" t="s">
        <v>265</v>
      </c>
      <c r="J1638" s="27"/>
      <c r="K1638" s="22" t="s">
        <v>76</v>
      </c>
    </row>
    <row r="1639" spans="1:11" ht="15" customHeight="1">
      <c r="A1639" s="20"/>
      <c r="B1639" s="21"/>
      <c r="C1639" s="2" t="s">
        <v>8</v>
      </c>
      <c r="D1639" s="3"/>
      <c r="E1639" s="2" t="s">
        <v>8</v>
      </c>
      <c r="F1639" s="3"/>
      <c r="G1639" s="2" t="s">
        <v>8</v>
      </c>
      <c r="H1639" s="3"/>
      <c r="I1639" s="22"/>
      <c r="J1639" s="27"/>
      <c r="K1639" s="22"/>
    </row>
    <row r="1640" spans="1:11" ht="15" customHeight="1">
      <c r="A1640" s="20"/>
      <c r="B1640" s="21"/>
      <c r="C1640" s="5" t="s">
        <v>3</v>
      </c>
      <c r="D1640" s="3">
        <v>0</v>
      </c>
      <c r="E1640" s="5" t="s">
        <v>3</v>
      </c>
      <c r="F1640" s="3">
        <v>0</v>
      </c>
      <c r="G1640" s="5" t="s">
        <v>3</v>
      </c>
      <c r="H1640" s="3">
        <v>0</v>
      </c>
      <c r="I1640" s="22"/>
      <c r="J1640" s="27"/>
      <c r="K1640" s="22"/>
    </row>
    <row r="1641" spans="1:11" ht="15" customHeight="1">
      <c r="A1641" s="20"/>
      <c r="B1641" s="21"/>
      <c r="C1641" s="5" t="s">
        <v>4</v>
      </c>
      <c r="D1641" s="3">
        <v>0</v>
      </c>
      <c r="E1641" s="5" t="s">
        <v>4</v>
      </c>
      <c r="F1641" s="3">
        <v>0</v>
      </c>
      <c r="G1641" s="5" t="s">
        <v>4</v>
      </c>
      <c r="H1641" s="3">
        <v>0</v>
      </c>
      <c r="I1641" s="22"/>
      <c r="J1641" s="27"/>
      <c r="K1641" s="22"/>
    </row>
    <row r="1642" spans="1:11" ht="15" customHeight="1">
      <c r="A1642" s="20"/>
      <c r="B1642" s="21"/>
      <c r="C1642" s="5" t="s">
        <v>5</v>
      </c>
      <c r="D1642" s="3">
        <v>10043.99</v>
      </c>
      <c r="E1642" s="5" t="s">
        <v>5</v>
      </c>
      <c r="F1642" s="3">
        <v>9122.7800000000007</v>
      </c>
      <c r="G1642" s="5" t="s">
        <v>5</v>
      </c>
      <c r="H1642" s="3">
        <v>9122.7800000000007</v>
      </c>
      <c r="I1642" s="22"/>
      <c r="J1642" s="27"/>
      <c r="K1642" s="22"/>
    </row>
    <row r="1643" spans="1:11" ht="15" customHeight="1">
      <c r="A1643" s="20"/>
      <c r="B1643" s="21"/>
      <c r="C1643" s="5" t="s">
        <v>6</v>
      </c>
      <c r="D1643" s="3">
        <v>0</v>
      </c>
      <c r="E1643" s="5" t="s">
        <v>6</v>
      </c>
      <c r="F1643" s="3">
        <v>0</v>
      </c>
      <c r="G1643" s="5" t="s">
        <v>6</v>
      </c>
      <c r="H1643" s="3">
        <v>0</v>
      </c>
      <c r="I1643" s="22"/>
      <c r="J1643" s="27"/>
      <c r="K1643" s="22"/>
    </row>
    <row r="1644" spans="1:11" ht="15" customHeight="1">
      <c r="A1644" s="20" t="s">
        <v>202</v>
      </c>
      <c r="B1644" s="21" t="s">
        <v>64</v>
      </c>
      <c r="C1644" s="2" t="s">
        <v>15</v>
      </c>
      <c r="D1644" s="3">
        <f>D1646+D1647+D1648+D1649</f>
        <v>8567.4699999999993</v>
      </c>
      <c r="E1644" s="2" t="s">
        <v>15</v>
      </c>
      <c r="F1644" s="3">
        <f>F1646+F1647+F1648+F1649</f>
        <v>8567.4699999999993</v>
      </c>
      <c r="G1644" s="2" t="s">
        <v>15</v>
      </c>
      <c r="H1644" s="3">
        <f>H1646+H1647+H1648+H1649</f>
        <v>8567.4699999999993</v>
      </c>
      <c r="I1644" s="22" t="s">
        <v>265</v>
      </c>
      <c r="J1644" s="27"/>
      <c r="K1644" s="22" t="s">
        <v>76</v>
      </c>
    </row>
    <row r="1645" spans="1:11" ht="15" customHeight="1">
      <c r="A1645" s="20"/>
      <c r="B1645" s="21"/>
      <c r="C1645" s="2" t="s">
        <v>8</v>
      </c>
      <c r="D1645" s="3"/>
      <c r="E1645" s="2" t="s">
        <v>8</v>
      </c>
      <c r="F1645" s="3"/>
      <c r="G1645" s="2" t="s">
        <v>8</v>
      </c>
      <c r="H1645" s="3"/>
      <c r="I1645" s="22"/>
      <c r="J1645" s="27"/>
      <c r="K1645" s="22"/>
    </row>
    <row r="1646" spans="1:11" ht="15" customHeight="1">
      <c r="A1646" s="20"/>
      <c r="B1646" s="21"/>
      <c r="C1646" s="5" t="s">
        <v>3</v>
      </c>
      <c r="D1646" s="3">
        <v>0</v>
      </c>
      <c r="E1646" s="5" t="s">
        <v>3</v>
      </c>
      <c r="F1646" s="3">
        <v>0</v>
      </c>
      <c r="G1646" s="5" t="s">
        <v>3</v>
      </c>
      <c r="H1646" s="3">
        <v>0</v>
      </c>
      <c r="I1646" s="22"/>
      <c r="J1646" s="27"/>
      <c r="K1646" s="22"/>
    </row>
    <row r="1647" spans="1:11" ht="15" customHeight="1">
      <c r="A1647" s="20"/>
      <c r="B1647" s="21"/>
      <c r="C1647" s="5" t="s">
        <v>4</v>
      </c>
      <c r="D1647" s="3">
        <f>5741.14+2740.63</f>
        <v>8481.77</v>
      </c>
      <c r="E1647" s="5" t="s">
        <v>4</v>
      </c>
      <c r="F1647" s="3">
        <f>5741.14+2740.63</f>
        <v>8481.77</v>
      </c>
      <c r="G1647" s="5" t="s">
        <v>4</v>
      </c>
      <c r="H1647" s="3">
        <f>5741.14+2740.63</f>
        <v>8481.77</v>
      </c>
      <c r="I1647" s="22"/>
      <c r="J1647" s="27"/>
      <c r="K1647" s="22"/>
    </row>
    <row r="1648" spans="1:11" ht="15" customHeight="1">
      <c r="A1648" s="20"/>
      <c r="B1648" s="21"/>
      <c r="C1648" s="5" t="s">
        <v>5</v>
      </c>
      <c r="D1648" s="3">
        <f>58+27.7</f>
        <v>85.7</v>
      </c>
      <c r="E1648" s="5" t="s">
        <v>5</v>
      </c>
      <c r="F1648" s="3">
        <v>85.7</v>
      </c>
      <c r="G1648" s="5" t="s">
        <v>5</v>
      </c>
      <c r="H1648" s="3">
        <v>85.7</v>
      </c>
      <c r="I1648" s="22"/>
      <c r="J1648" s="27"/>
      <c r="K1648" s="22"/>
    </row>
    <row r="1649" spans="1:11" ht="15" customHeight="1">
      <c r="A1649" s="20"/>
      <c r="B1649" s="21"/>
      <c r="C1649" s="5" t="s">
        <v>6</v>
      </c>
      <c r="D1649" s="3">
        <v>0</v>
      </c>
      <c r="E1649" s="5" t="s">
        <v>6</v>
      </c>
      <c r="F1649" s="3">
        <v>0</v>
      </c>
      <c r="G1649" s="5" t="s">
        <v>6</v>
      </c>
      <c r="H1649" s="3">
        <v>0</v>
      </c>
      <c r="I1649" s="22"/>
      <c r="J1649" s="27"/>
      <c r="K1649" s="22"/>
    </row>
    <row r="1650" spans="1:11" ht="15.75" customHeight="1">
      <c r="A1650" s="20" t="s">
        <v>225</v>
      </c>
      <c r="B1650" s="21" t="s">
        <v>224</v>
      </c>
      <c r="C1650" s="2" t="s">
        <v>15</v>
      </c>
      <c r="D1650" s="3">
        <f>D1652+D1653+D1654+D1655</f>
        <v>0</v>
      </c>
      <c r="E1650" s="2" t="s">
        <v>15</v>
      </c>
      <c r="F1650" s="3">
        <f>F1652+F1653+F1654+F1655</f>
        <v>0</v>
      </c>
      <c r="G1650" s="2" t="s">
        <v>15</v>
      </c>
      <c r="H1650" s="3">
        <f>H1652+H1653+H1654+H1655</f>
        <v>0</v>
      </c>
      <c r="I1650" s="22" t="s">
        <v>265</v>
      </c>
      <c r="J1650" s="27"/>
      <c r="K1650" s="22" t="s">
        <v>76</v>
      </c>
    </row>
    <row r="1651" spans="1:11" ht="15.75" customHeight="1">
      <c r="A1651" s="20"/>
      <c r="B1651" s="21"/>
      <c r="C1651" s="2" t="s">
        <v>8</v>
      </c>
      <c r="D1651" s="3"/>
      <c r="E1651" s="2" t="s">
        <v>8</v>
      </c>
      <c r="F1651" s="3"/>
      <c r="G1651" s="2" t="s">
        <v>8</v>
      </c>
      <c r="H1651" s="3"/>
      <c r="I1651" s="22"/>
      <c r="J1651" s="27"/>
      <c r="K1651" s="22"/>
    </row>
    <row r="1652" spans="1:11" ht="15.75" customHeight="1">
      <c r="A1652" s="20"/>
      <c r="B1652" s="21"/>
      <c r="C1652" s="5" t="s">
        <v>3</v>
      </c>
      <c r="D1652" s="3">
        <v>0</v>
      </c>
      <c r="E1652" s="5" t="s">
        <v>3</v>
      </c>
      <c r="F1652" s="3">
        <v>0</v>
      </c>
      <c r="G1652" s="5" t="s">
        <v>3</v>
      </c>
      <c r="H1652" s="3">
        <v>0</v>
      </c>
      <c r="I1652" s="22"/>
      <c r="J1652" s="27"/>
      <c r="K1652" s="22"/>
    </row>
    <row r="1653" spans="1:11" ht="15.75" customHeight="1">
      <c r="A1653" s="20"/>
      <c r="B1653" s="21"/>
      <c r="C1653" s="5" t="s">
        <v>4</v>
      </c>
      <c r="D1653" s="3">
        <v>0</v>
      </c>
      <c r="E1653" s="5" t="s">
        <v>4</v>
      </c>
      <c r="F1653" s="3">
        <v>0</v>
      </c>
      <c r="G1653" s="5" t="s">
        <v>4</v>
      </c>
      <c r="H1653" s="3">
        <v>0</v>
      </c>
      <c r="I1653" s="22"/>
      <c r="J1653" s="27"/>
      <c r="K1653" s="22"/>
    </row>
    <row r="1654" spans="1:11" ht="15.75" customHeight="1">
      <c r="A1654" s="20"/>
      <c r="B1654" s="21"/>
      <c r="C1654" s="5" t="s">
        <v>5</v>
      </c>
      <c r="D1654" s="3">
        <v>0</v>
      </c>
      <c r="E1654" s="5" t="s">
        <v>5</v>
      </c>
      <c r="F1654" s="3">
        <v>0</v>
      </c>
      <c r="G1654" s="5" t="s">
        <v>5</v>
      </c>
      <c r="H1654" s="3">
        <v>0</v>
      </c>
      <c r="I1654" s="22"/>
      <c r="J1654" s="27"/>
      <c r="K1654" s="22"/>
    </row>
    <row r="1655" spans="1:11" ht="15.75" customHeight="1">
      <c r="A1655" s="20"/>
      <c r="B1655" s="21"/>
      <c r="C1655" s="5" t="s">
        <v>6</v>
      </c>
      <c r="D1655" s="3">
        <v>0</v>
      </c>
      <c r="E1655" s="5" t="s">
        <v>6</v>
      </c>
      <c r="F1655" s="3">
        <v>0</v>
      </c>
      <c r="G1655" s="5" t="s">
        <v>6</v>
      </c>
      <c r="H1655" s="3">
        <v>0</v>
      </c>
      <c r="I1655" s="22"/>
      <c r="J1655" s="28"/>
      <c r="K1655" s="22"/>
    </row>
    <row r="1656" spans="1:11" ht="15" customHeight="1">
      <c r="A1656" s="24" t="s">
        <v>203</v>
      </c>
      <c r="B1656" s="25" t="s">
        <v>65</v>
      </c>
      <c r="C1656" s="2" t="s">
        <v>15</v>
      </c>
      <c r="D1656" s="3">
        <f>D1658+D1659+D1660+D1661</f>
        <v>11716.1</v>
      </c>
      <c r="E1656" s="2" t="s">
        <v>15</v>
      </c>
      <c r="F1656" s="3">
        <f>F1658+F1659+F1660+F1661</f>
        <v>11716.1</v>
      </c>
      <c r="G1656" s="2" t="s">
        <v>15</v>
      </c>
      <c r="H1656" s="3">
        <f>H1658+H1659+H1660+H1661</f>
        <v>11716.1</v>
      </c>
      <c r="I1656" s="22" t="s">
        <v>265</v>
      </c>
      <c r="J1656" s="26" t="s">
        <v>87</v>
      </c>
      <c r="K1656" s="22" t="s">
        <v>73</v>
      </c>
    </row>
    <row r="1657" spans="1:11">
      <c r="A1657" s="24"/>
      <c r="B1657" s="25"/>
      <c r="C1657" s="2" t="s">
        <v>8</v>
      </c>
      <c r="D1657" s="3"/>
      <c r="E1657" s="2" t="s">
        <v>8</v>
      </c>
      <c r="F1657" s="3"/>
      <c r="G1657" s="2" t="s">
        <v>8</v>
      </c>
      <c r="H1657" s="3"/>
      <c r="I1657" s="22"/>
      <c r="J1657" s="27"/>
      <c r="K1657" s="22"/>
    </row>
    <row r="1658" spans="1:11">
      <c r="A1658" s="24"/>
      <c r="B1658" s="25"/>
      <c r="C1658" s="5" t="s">
        <v>3</v>
      </c>
      <c r="D1658" s="3">
        <f>D1664+D1676</f>
        <v>0</v>
      </c>
      <c r="E1658" s="5" t="s">
        <v>3</v>
      </c>
      <c r="F1658" s="3">
        <f>F1664+F1676</f>
        <v>0</v>
      </c>
      <c r="G1658" s="5" t="s">
        <v>3</v>
      </c>
      <c r="H1658" s="3">
        <f>H1664+H1676</f>
        <v>0</v>
      </c>
      <c r="I1658" s="22"/>
      <c r="J1658" s="27"/>
      <c r="K1658" s="22"/>
    </row>
    <row r="1659" spans="1:11">
      <c r="A1659" s="24"/>
      <c r="B1659" s="25"/>
      <c r="C1659" s="5" t="s">
        <v>4</v>
      </c>
      <c r="D1659" s="3">
        <f>D1665+D1677</f>
        <v>11628</v>
      </c>
      <c r="E1659" s="5" t="s">
        <v>4</v>
      </c>
      <c r="F1659" s="3">
        <f t="shared" ref="F1659:F1661" si="67">F1665+F1677</f>
        <v>11628</v>
      </c>
      <c r="G1659" s="5" t="s">
        <v>4</v>
      </c>
      <c r="H1659" s="3">
        <f t="shared" ref="H1659:H1661" si="68">H1665+H1677</f>
        <v>11628</v>
      </c>
      <c r="I1659" s="22"/>
      <c r="J1659" s="27"/>
      <c r="K1659" s="22"/>
    </row>
    <row r="1660" spans="1:11">
      <c r="A1660" s="24"/>
      <c r="B1660" s="25"/>
      <c r="C1660" s="5" t="s">
        <v>5</v>
      </c>
      <c r="D1660" s="3">
        <f t="shared" ref="D1660:D1661" si="69">D1666+D1678</f>
        <v>88.1</v>
      </c>
      <c r="E1660" s="5" t="s">
        <v>5</v>
      </c>
      <c r="F1660" s="3">
        <f t="shared" si="67"/>
        <v>88.1</v>
      </c>
      <c r="G1660" s="5" t="s">
        <v>5</v>
      </c>
      <c r="H1660" s="3">
        <f t="shared" si="68"/>
        <v>88.1</v>
      </c>
      <c r="I1660" s="22"/>
      <c r="J1660" s="27"/>
      <c r="K1660" s="22"/>
    </row>
    <row r="1661" spans="1:11">
      <c r="A1661" s="24"/>
      <c r="B1661" s="25"/>
      <c r="C1661" s="5" t="s">
        <v>6</v>
      </c>
      <c r="D1661" s="3">
        <f t="shared" si="69"/>
        <v>0</v>
      </c>
      <c r="E1661" s="5" t="s">
        <v>6</v>
      </c>
      <c r="F1661" s="3">
        <f t="shared" si="67"/>
        <v>0</v>
      </c>
      <c r="G1661" s="5" t="s">
        <v>6</v>
      </c>
      <c r="H1661" s="3">
        <f t="shared" si="68"/>
        <v>0</v>
      </c>
      <c r="I1661" s="22"/>
      <c r="J1661" s="27"/>
      <c r="K1661" s="22"/>
    </row>
    <row r="1662" spans="1:11" ht="15" customHeight="1">
      <c r="A1662" s="24" t="s">
        <v>204</v>
      </c>
      <c r="B1662" s="25" t="s">
        <v>66</v>
      </c>
      <c r="C1662" s="2" t="s">
        <v>15</v>
      </c>
      <c r="D1662" s="3">
        <f>D1664+D1665+D1666+D1667</f>
        <v>88.1</v>
      </c>
      <c r="E1662" s="2" t="s">
        <v>15</v>
      </c>
      <c r="F1662" s="3">
        <f>F1664+F1665+F1666+F1667</f>
        <v>88.1</v>
      </c>
      <c r="G1662" s="2" t="s">
        <v>15</v>
      </c>
      <c r="H1662" s="3">
        <f>H1664+H1665+H1666+H1667</f>
        <v>88.1</v>
      </c>
      <c r="I1662" s="22" t="s">
        <v>265</v>
      </c>
      <c r="J1662" s="27"/>
      <c r="K1662" s="22" t="s">
        <v>73</v>
      </c>
    </row>
    <row r="1663" spans="1:11">
      <c r="A1663" s="24"/>
      <c r="B1663" s="25"/>
      <c r="C1663" s="2" t="s">
        <v>8</v>
      </c>
      <c r="D1663" s="3"/>
      <c r="E1663" s="2" t="s">
        <v>8</v>
      </c>
      <c r="F1663" s="3"/>
      <c r="G1663" s="2" t="s">
        <v>8</v>
      </c>
      <c r="H1663" s="3"/>
      <c r="I1663" s="22"/>
      <c r="J1663" s="27"/>
      <c r="K1663" s="22"/>
    </row>
    <row r="1664" spans="1:11">
      <c r="A1664" s="24"/>
      <c r="B1664" s="25"/>
      <c r="C1664" s="5" t="s">
        <v>3</v>
      </c>
      <c r="D1664" s="3">
        <f>D1670</f>
        <v>0</v>
      </c>
      <c r="E1664" s="5" t="s">
        <v>3</v>
      </c>
      <c r="F1664" s="3">
        <f>F1670</f>
        <v>0</v>
      </c>
      <c r="G1664" s="5" t="s">
        <v>3</v>
      </c>
      <c r="H1664" s="3">
        <f>H1670</f>
        <v>0</v>
      </c>
      <c r="I1664" s="22"/>
      <c r="J1664" s="27"/>
      <c r="K1664" s="22"/>
    </row>
    <row r="1665" spans="1:11">
      <c r="A1665" s="24"/>
      <c r="B1665" s="25"/>
      <c r="C1665" s="5" t="s">
        <v>4</v>
      </c>
      <c r="D1665" s="3">
        <f t="shared" ref="D1665:F1667" si="70">D1671</f>
        <v>0</v>
      </c>
      <c r="E1665" s="5" t="s">
        <v>4</v>
      </c>
      <c r="F1665" s="3">
        <f t="shared" si="70"/>
        <v>0</v>
      </c>
      <c r="G1665" s="5" t="s">
        <v>4</v>
      </c>
      <c r="H1665" s="3">
        <f t="shared" ref="H1665:H1667" si="71">H1671</f>
        <v>0</v>
      </c>
      <c r="I1665" s="22"/>
      <c r="J1665" s="27"/>
      <c r="K1665" s="22"/>
    </row>
    <row r="1666" spans="1:11">
      <c r="A1666" s="24"/>
      <c r="B1666" s="25"/>
      <c r="C1666" s="5" t="s">
        <v>5</v>
      </c>
      <c r="D1666" s="3">
        <f t="shared" si="70"/>
        <v>88.1</v>
      </c>
      <c r="E1666" s="5" t="s">
        <v>5</v>
      </c>
      <c r="F1666" s="3">
        <f t="shared" si="70"/>
        <v>88.1</v>
      </c>
      <c r="G1666" s="5" t="s">
        <v>5</v>
      </c>
      <c r="H1666" s="3">
        <f t="shared" si="71"/>
        <v>88.1</v>
      </c>
      <c r="I1666" s="22"/>
      <c r="J1666" s="27"/>
      <c r="K1666" s="22"/>
    </row>
    <row r="1667" spans="1:11">
      <c r="A1667" s="24"/>
      <c r="B1667" s="25"/>
      <c r="C1667" s="5" t="s">
        <v>6</v>
      </c>
      <c r="D1667" s="3">
        <f t="shared" si="70"/>
        <v>0</v>
      </c>
      <c r="E1667" s="5" t="s">
        <v>6</v>
      </c>
      <c r="F1667" s="3">
        <f t="shared" si="70"/>
        <v>0</v>
      </c>
      <c r="G1667" s="5" t="s">
        <v>6</v>
      </c>
      <c r="H1667" s="3">
        <f t="shared" si="71"/>
        <v>0</v>
      </c>
      <c r="I1667" s="22"/>
      <c r="J1667" s="27"/>
      <c r="K1667" s="22"/>
    </row>
    <row r="1668" spans="1:11" ht="15" customHeight="1">
      <c r="A1668" s="20" t="s">
        <v>205</v>
      </c>
      <c r="B1668" s="21" t="s">
        <v>67</v>
      </c>
      <c r="C1668" s="2" t="s">
        <v>15</v>
      </c>
      <c r="D1668" s="3">
        <f>D1670+D1671+D1672+D1673</f>
        <v>88.1</v>
      </c>
      <c r="E1668" s="2" t="s">
        <v>15</v>
      </c>
      <c r="F1668" s="3">
        <f>F1670+F1671+F1672+F1673</f>
        <v>88.1</v>
      </c>
      <c r="G1668" s="2" t="s">
        <v>15</v>
      </c>
      <c r="H1668" s="3">
        <f>H1670+H1671+H1672+H1673</f>
        <v>88.1</v>
      </c>
      <c r="I1668" s="22" t="s">
        <v>265</v>
      </c>
      <c r="J1668" s="27"/>
      <c r="K1668" s="22" t="s">
        <v>73</v>
      </c>
    </row>
    <row r="1669" spans="1:11">
      <c r="A1669" s="20"/>
      <c r="B1669" s="21"/>
      <c r="C1669" s="2" t="s">
        <v>8</v>
      </c>
      <c r="D1669" s="3"/>
      <c r="E1669" s="2" t="s">
        <v>8</v>
      </c>
      <c r="F1669" s="3"/>
      <c r="G1669" s="2" t="s">
        <v>8</v>
      </c>
      <c r="H1669" s="3"/>
      <c r="I1669" s="22"/>
      <c r="J1669" s="27"/>
      <c r="K1669" s="22"/>
    </row>
    <row r="1670" spans="1:11">
      <c r="A1670" s="20"/>
      <c r="B1670" s="21"/>
      <c r="C1670" s="5" t="s">
        <v>3</v>
      </c>
      <c r="D1670" s="3">
        <v>0</v>
      </c>
      <c r="E1670" s="5" t="s">
        <v>3</v>
      </c>
      <c r="F1670" s="3">
        <v>0</v>
      </c>
      <c r="G1670" s="5" t="s">
        <v>3</v>
      </c>
      <c r="H1670" s="3">
        <v>0</v>
      </c>
      <c r="I1670" s="22"/>
      <c r="J1670" s="27"/>
      <c r="K1670" s="22"/>
    </row>
    <row r="1671" spans="1:11">
      <c r="A1671" s="20"/>
      <c r="B1671" s="21"/>
      <c r="C1671" s="5" t="s">
        <v>4</v>
      </c>
      <c r="D1671" s="3">
        <v>0</v>
      </c>
      <c r="E1671" s="5" t="s">
        <v>4</v>
      </c>
      <c r="F1671" s="3">
        <v>0</v>
      </c>
      <c r="G1671" s="5" t="s">
        <v>4</v>
      </c>
      <c r="H1671" s="3">
        <v>0</v>
      </c>
      <c r="I1671" s="22"/>
      <c r="J1671" s="27"/>
      <c r="K1671" s="22"/>
    </row>
    <row r="1672" spans="1:11">
      <c r="A1672" s="20"/>
      <c r="B1672" s="21"/>
      <c r="C1672" s="5" t="s">
        <v>5</v>
      </c>
      <c r="D1672" s="3">
        <v>88.1</v>
      </c>
      <c r="E1672" s="5" t="s">
        <v>5</v>
      </c>
      <c r="F1672" s="3">
        <v>88.1</v>
      </c>
      <c r="G1672" s="5" t="s">
        <v>5</v>
      </c>
      <c r="H1672" s="3">
        <v>88.1</v>
      </c>
      <c r="I1672" s="22"/>
      <c r="J1672" s="27"/>
      <c r="K1672" s="22"/>
    </row>
    <row r="1673" spans="1:11">
      <c r="A1673" s="20"/>
      <c r="B1673" s="21"/>
      <c r="C1673" s="5" t="s">
        <v>6</v>
      </c>
      <c r="D1673" s="3">
        <v>0</v>
      </c>
      <c r="E1673" s="5" t="s">
        <v>6</v>
      </c>
      <c r="F1673" s="3">
        <v>0</v>
      </c>
      <c r="G1673" s="5" t="s">
        <v>6</v>
      </c>
      <c r="H1673" s="3">
        <v>0</v>
      </c>
      <c r="I1673" s="22"/>
      <c r="J1673" s="27"/>
      <c r="K1673" s="22"/>
    </row>
    <row r="1674" spans="1:11" ht="15" customHeight="1">
      <c r="A1674" s="24" t="s">
        <v>206</v>
      </c>
      <c r="B1674" s="25" t="s">
        <v>68</v>
      </c>
      <c r="C1674" s="2" t="s">
        <v>15</v>
      </c>
      <c r="D1674" s="3">
        <f>D1676+D1677+D1678+D1679</f>
        <v>11628</v>
      </c>
      <c r="E1674" s="2" t="s">
        <v>15</v>
      </c>
      <c r="F1674" s="3">
        <f>F1676+F1677+F1678+F1679</f>
        <v>11628</v>
      </c>
      <c r="G1674" s="2" t="s">
        <v>15</v>
      </c>
      <c r="H1674" s="3">
        <f>H1676+H1677+H1678+H1679</f>
        <v>11628</v>
      </c>
      <c r="I1674" s="22" t="s">
        <v>265</v>
      </c>
      <c r="J1674" s="27"/>
      <c r="K1674" s="22" t="s">
        <v>73</v>
      </c>
    </row>
    <row r="1675" spans="1:11">
      <c r="A1675" s="24"/>
      <c r="B1675" s="25"/>
      <c r="C1675" s="2" t="s">
        <v>8</v>
      </c>
      <c r="D1675" s="3"/>
      <c r="E1675" s="2" t="s">
        <v>8</v>
      </c>
      <c r="F1675" s="3"/>
      <c r="G1675" s="2" t="s">
        <v>8</v>
      </c>
      <c r="H1675" s="3"/>
      <c r="I1675" s="22"/>
      <c r="J1675" s="27"/>
      <c r="K1675" s="22"/>
    </row>
    <row r="1676" spans="1:11">
      <c r="A1676" s="24"/>
      <c r="B1676" s="25"/>
      <c r="C1676" s="5" t="s">
        <v>3</v>
      </c>
      <c r="D1676" s="3">
        <f>D1682</f>
        <v>0</v>
      </c>
      <c r="E1676" s="5" t="s">
        <v>3</v>
      </c>
      <c r="F1676" s="3">
        <f>F1682</f>
        <v>0</v>
      </c>
      <c r="G1676" s="5" t="s">
        <v>3</v>
      </c>
      <c r="H1676" s="3">
        <f>H1682</f>
        <v>0</v>
      </c>
      <c r="I1676" s="22"/>
      <c r="J1676" s="27"/>
      <c r="K1676" s="22"/>
    </row>
    <row r="1677" spans="1:11">
      <c r="A1677" s="24"/>
      <c r="B1677" s="25"/>
      <c r="C1677" s="5" t="s">
        <v>4</v>
      </c>
      <c r="D1677" s="3">
        <f t="shared" ref="D1677:F1679" si="72">D1683</f>
        <v>11628</v>
      </c>
      <c r="E1677" s="5" t="s">
        <v>4</v>
      </c>
      <c r="F1677" s="3">
        <f t="shared" si="72"/>
        <v>11628</v>
      </c>
      <c r="G1677" s="5" t="s">
        <v>4</v>
      </c>
      <c r="H1677" s="3">
        <f t="shared" ref="H1677:H1679" si="73">H1683</f>
        <v>11628</v>
      </c>
      <c r="I1677" s="22"/>
      <c r="J1677" s="27"/>
      <c r="K1677" s="22"/>
    </row>
    <row r="1678" spans="1:11">
      <c r="A1678" s="24"/>
      <c r="B1678" s="25"/>
      <c r="C1678" s="5" t="s">
        <v>5</v>
      </c>
      <c r="D1678" s="3">
        <f t="shared" si="72"/>
        <v>0</v>
      </c>
      <c r="E1678" s="5" t="s">
        <v>5</v>
      </c>
      <c r="F1678" s="3">
        <f t="shared" si="72"/>
        <v>0</v>
      </c>
      <c r="G1678" s="5" t="s">
        <v>5</v>
      </c>
      <c r="H1678" s="3">
        <f t="shared" si="73"/>
        <v>0</v>
      </c>
      <c r="I1678" s="22"/>
      <c r="J1678" s="27"/>
      <c r="K1678" s="22"/>
    </row>
    <row r="1679" spans="1:11">
      <c r="A1679" s="24"/>
      <c r="B1679" s="25"/>
      <c r="C1679" s="5" t="s">
        <v>6</v>
      </c>
      <c r="D1679" s="3">
        <f t="shared" si="72"/>
        <v>0</v>
      </c>
      <c r="E1679" s="5" t="s">
        <v>6</v>
      </c>
      <c r="F1679" s="3">
        <f t="shared" si="72"/>
        <v>0</v>
      </c>
      <c r="G1679" s="5" t="s">
        <v>6</v>
      </c>
      <c r="H1679" s="3">
        <f t="shared" si="73"/>
        <v>0</v>
      </c>
      <c r="I1679" s="22"/>
      <c r="J1679" s="27"/>
      <c r="K1679" s="22"/>
    </row>
    <row r="1680" spans="1:11" ht="15" customHeight="1">
      <c r="A1680" s="20" t="s">
        <v>207</v>
      </c>
      <c r="B1680" s="21" t="s">
        <v>69</v>
      </c>
      <c r="C1680" s="2" t="s">
        <v>15</v>
      </c>
      <c r="D1680" s="3">
        <f>D1682+D1683+D1684+D1685</f>
        <v>11628</v>
      </c>
      <c r="E1680" s="2" t="s">
        <v>15</v>
      </c>
      <c r="F1680" s="3">
        <f>F1682+F1683+F1684+F1685</f>
        <v>11628</v>
      </c>
      <c r="G1680" s="2" t="s">
        <v>15</v>
      </c>
      <c r="H1680" s="3">
        <f>H1682+H1683+H1684+H1685</f>
        <v>11628</v>
      </c>
      <c r="I1680" s="22" t="s">
        <v>265</v>
      </c>
      <c r="J1680" s="27"/>
      <c r="K1680" s="22" t="s">
        <v>77</v>
      </c>
    </row>
    <row r="1681" spans="1:11" ht="24.75" customHeight="1">
      <c r="A1681" s="20"/>
      <c r="B1681" s="21"/>
      <c r="C1681" s="2" t="s">
        <v>8</v>
      </c>
      <c r="D1681" s="3"/>
      <c r="E1681" s="2" t="s">
        <v>8</v>
      </c>
      <c r="F1681" s="3"/>
      <c r="G1681" s="2" t="s">
        <v>8</v>
      </c>
      <c r="H1681" s="3"/>
      <c r="I1681" s="22"/>
      <c r="J1681" s="27"/>
      <c r="K1681" s="22"/>
    </row>
    <row r="1682" spans="1:11" ht="22.5" customHeight="1">
      <c r="A1682" s="20"/>
      <c r="B1682" s="21"/>
      <c r="C1682" s="5" t="s">
        <v>3</v>
      </c>
      <c r="D1682" s="3">
        <v>0</v>
      </c>
      <c r="E1682" s="5" t="s">
        <v>3</v>
      </c>
      <c r="F1682" s="3">
        <v>0</v>
      </c>
      <c r="G1682" s="5" t="s">
        <v>3</v>
      </c>
      <c r="H1682" s="3">
        <v>0</v>
      </c>
      <c r="I1682" s="22"/>
      <c r="J1682" s="27"/>
      <c r="K1682" s="22"/>
    </row>
    <row r="1683" spans="1:11" ht="26.25" customHeight="1">
      <c r="A1683" s="20"/>
      <c r="B1683" s="21"/>
      <c r="C1683" s="5" t="s">
        <v>4</v>
      </c>
      <c r="D1683" s="3">
        <f>11528+100</f>
        <v>11628</v>
      </c>
      <c r="E1683" s="5" t="s">
        <v>4</v>
      </c>
      <c r="F1683" s="3">
        <f>11528+100</f>
        <v>11628</v>
      </c>
      <c r="G1683" s="5" t="s">
        <v>4</v>
      </c>
      <c r="H1683" s="3">
        <f>11528+100</f>
        <v>11628</v>
      </c>
      <c r="I1683" s="22"/>
      <c r="J1683" s="27"/>
      <c r="K1683" s="22"/>
    </row>
    <row r="1684" spans="1:11">
      <c r="A1684" s="20"/>
      <c r="B1684" s="21"/>
      <c r="C1684" s="5" t="s">
        <v>5</v>
      </c>
      <c r="D1684" s="3">
        <v>0</v>
      </c>
      <c r="E1684" s="5" t="s">
        <v>5</v>
      </c>
      <c r="F1684" s="3">
        <v>0</v>
      </c>
      <c r="G1684" s="5" t="s">
        <v>5</v>
      </c>
      <c r="H1684" s="3">
        <v>0</v>
      </c>
      <c r="I1684" s="22"/>
      <c r="J1684" s="27"/>
      <c r="K1684" s="22"/>
    </row>
    <row r="1685" spans="1:11">
      <c r="A1685" s="20"/>
      <c r="B1685" s="21"/>
      <c r="C1685" s="5" t="s">
        <v>6</v>
      </c>
      <c r="D1685" s="3">
        <v>0</v>
      </c>
      <c r="E1685" s="5" t="s">
        <v>6</v>
      </c>
      <c r="F1685" s="3">
        <v>0</v>
      </c>
      <c r="G1685" s="5" t="s">
        <v>6</v>
      </c>
      <c r="H1685" s="3">
        <v>0</v>
      </c>
      <c r="I1685" s="22"/>
      <c r="J1685" s="28"/>
      <c r="K1685" s="22"/>
    </row>
    <row r="1686" spans="1:11" ht="15" customHeight="1">
      <c r="A1686" s="24" t="s">
        <v>208</v>
      </c>
      <c r="B1686" s="25" t="s">
        <v>70</v>
      </c>
      <c r="C1686" s="2" t="s">
        <v>15</v>
      </c>
      <c r="D1686" s="3">
        <f>D1688+D1689+D1690+D1691</f>
        <v>5000</v>
      </c>
      <c r="E1686" s="2" t="s">
        <v>15</v>
      </c>
      <c r="F1686" s="3">
        <f>F1688+F1689+F1690+F1691</f>
        <v>0</v>
      </c>
      <c r="G1686" s="2" t="s">
        <v>15</v>
      </c>
      <c r="H1686" s="3">
        <f>H1688+H1689+H1690+H1691</f>
        <v>0</v>
      </c>
      <c r="I1686" s="22" t="s">
        <v>356</v>
      </c>
      <c r="J1686" s="26"/>
      <c r="K1686" s="22" t="s">
        <v>78</v>
      </c>
    </row>
    <row r="1687" spans="1:11" ht="15" customHeight="1">
      <c r="A1687" s="24"/>
      <c r="B1687" s="25"/>
      <c r="C1687" s="2" t="s">
        <v>8</v>
      </c>
      <c r="D1687" s="3"/>
      <c r="E1687" s="2" t="s">
        <v>8</v>
      </c>
      <c r="F1687" s="3"/>
      <c r="G1687" s="2" t="s">
        <v>8</v>
      </c>
      <c r="H1687" s="3"/>
      <c r="I1687" s="22"/>
      <c r="J1687" s="27"/>
      <c r="K1687" s="22"/>
    </row>
    <row r="1688" spans="1:11" ht="15" customHeight="1">
      <c r="A1688" s="24"/>
      <c r="B1688" s="25"/>
      <c r="C1688" s="5" t="s">
        <v>3</v>
      </c>
      <c r="D1688" s="3">
        <f>D1694</f>
        <v>0</v>
      </c>
      <c r="E1688" s="5" t="s">
        <v>3</v>
      </c>
      <c r="F1688" s="3">
        <f>F1694</f>
        <v>0</v>
      </c>
      <c r="G1688" s="5" t="s">
        <v>3</v>
      </c>
      <c r="H1688" s="3">
        <f>H1694</f>
        <v>0</v>
      </c>
      <c r="I1688" s="22"/>
      <c r="J1688" s="27"/>
      <c r="K1688" s="22"/>
    </row>
    <row r="1689" spans="1:11" ht="15" customHeight="1">
      <c r="A1689" s="24"/>
      <c r="B1689" s="25"/>
      <c r="C1689" s="5" t="s">
        <v>4</v>
      </c>
      <c r="D1689" s="3">
        <f t="shared" ref="D1689:F1691" si="74">D1695</f>
        <v>0</v>
      </c>
      <c r="E1689" s="5" t="s">
        <v>4</v>
      </c>
      <c r="F1689" s="3">
        <f t="shared" si="74"/>
        <v>0</v>
      </c>
      <c r="G1689" s="5" t="s">
        <v>4</v>
      </c>
      <c r="H1689" s="3">
        <f t="shared" ref="H1689:H1691" si="75">H1695</f>
        <v>0</v>
      </c>
      <c r="I1689" s="22"/>
      <c r="J1689" s="27"/>
      <c r="K1689" s="22"/>
    </row>
    <row r="1690" spans="1:11" ht="15" customHeight="1">
      <c r="A1690" s="24"/>
      <c r="B1690" s="25"/>
      <c r="C1690" s="5" t="s">
        <v>5</v>
      </c>
      <c r="D1690" s="3">
        <f t="shared" si="74"/>
        <v>5000</v>
      </c>
      <c r="E1690" s="5" t="s">
        <v>5</v>
      </c>
      <c r="F1690" s="3">
        <f t="shared" si="74"/>
        <v>0</v>
      </c>
      <c r="G1690" s="5" t="s">
        <v>5</v>
      </c>
      <c r="H1690" s="3">
        <f t="shared" si="75"/>
        <v>0</v>
      </c>
      <c r="I1690" s="22"/>
      <c r="J1690" s="27"/>
      <c r="K1690" s="22"/>
    </row>
    <row r="1691" spans="1:11" ht="15" customHeight="1">
      <c r="A1691" s="24"/>
      <c r="B1691" s="25"/>
      <c r="C1691" s="5" t="s">
        <v>6</v>
      </c>
      <c r="D1691" s="3">
        <f t="shared" si="74"/>
        <v>0</v>
      </c>
      <c r="E1691" s="5" t="s">
        <v>6</v>
      </c>
      <c r="F1691" s="3">
        <f t="shared" si="74"/>
        <v>0</v>
      </c>
      <c r="G1691" s="5" t="s">
        <v>6</v>
      </c>
      <c r="H1691" s="3">
        <f t="shared" si="75"/>
        <v>0</v>
      </c>
      <c r="I1691" s="22"/>
      <c r="J1691" s="27"/>
      <c r="K1691" s="22"/>
    </row>
    <row r="1692" spans="1:11" ht="15" customHeight="1">
      <c r="A1692" s="24" t="s">
        <v>209</v>
      </c>
      <c r="B1692" s="25" t="s">
        <v>71</v>
      </c>
      <c r="C1692" s="2" t="s">
        <v>15</v>
      </c>
      <c r="D1692" s="3">
        <f>D1694+D1695+D1696+D1697</f>
        <v>5000</v>
      </c>
      <c r="E1692" s="2" t="s">
        <v>15</v>
      </c>
      <c r="F1692" s="3">
        <f>F1694+F1695+F1696+F1697</f>
        <v>0</v>
      </c>
      <c r="G1692" s="2" t="s">
        <v>15</v>
      </c>
      <c r="H1692" s="3">
        <f>H1694+H1695+H1696+H1697</f>
        <v>0</v>
      </c>
      <c r="I1692" s="22" t="s">
        <v>356</v>
      </c>
      <c r="J1692" s="27"/>
      <c r="K1692" s="22" t="s">
        <v>78</v>
      </c>
    </row>
    <row r="1693" spans="1:11" ht="15" customHeight="1">
      <c r="A1693" s="24"/>
      <c r="B1693" s="25"/>
      <c r="C1693" s="2" t="s">
        <v>8</v>
      </c>
      <c r="D1693" s="3"/>
      <c r="E1693" s="2" t="s">
        <v>8</v>
      </c>
      <c r="F1693" s="3"/>
      <c r="G1693" s="2" t="s">
        <v>8</v>
      </c>
      <c r="H1693" s="3"/>
      <c r="I1693" s="22"/>
      <c r="J1693" s="27"/>
      <c r="K1693" s="22"/>
    </row>
    <row r="1694" spans="1:11" ht="15" customHeight="1">
      <c r="A1694" s="24"/>
      <c r="B1694" s="25"/>
      <c r="C1694" s="5" t="s">
        <v>3</v>
      </c>
      <c r="D1694" s="3">
        <f>D1700</f>
        <v>0</v>
      </c>
      <c r="E1694" s="5" t="s">
        <v>3</v>
      </c>
      <c r="F1694" s="3">
        <f>F1700</f>
        <v>0</v>
      </c>
      <c r="G1694" s="5" t="s">
        <v>3</v>
      </c>
      <c r="H1694" s="3">
        <f>H1700</f>
        <v>0</v>
      </c>
      <c r="I1694" s="22"/>
      <c r="J1694" s="27"/>
      <c r="K1694" s="22"/>
    </row>
    <row r="1695" spans="1:11" ht="15" customHeight="1">
      <c r="A1695" s="24"/>
      <c r="B1695" s="25"/>
      <c r="C1695" s="5" t="s">
        <v>4</v>
      </c>
      <c r="D1695" s="3">
        <f t="shared" ref="D1695:F1697" si="76">D1701</f>
        <v>0</v>
      </c>
      <c r="E1695" s="5" t="s">
        <v>4</v>
      </c>
      <c r="F1695" s="3">
        <f t="shared" si="76"/>
        <v>0</v>
      </c>
      <c r="G1695" s="5" t="s">
        <v>4</v>
      </c>
      <c r="H1695" s="3">
        <f t="shared" ref="H1695:H1697" si="77">H1701</f>
        <v>0</v>
      </c>
      <c r="I1695" s="22"/>
      <c r="J1695" s="27"/>
      <c r="K1695" s="22"/>
    </row>
    <row r="1696" spans="1:11" ht="15" customHeight="1">
      <c r="A1696" s="24"/>
      <c r="B1696" s="25"/>
      <c r="C1696" s="5" t="s">
        <v>5</v>
      </c>
      <c r="D1696" s="3">
        <f t="shared" si="76"/>
        <v>5000</v>
      </c>
      <c r="E1696" s="5" t="s">
        <v>5</v>
      </c>
      <c r="F1696" s="3">
        <f t="shared" si="76"/>
        <v>0</v>
      </c>
      <c r="G1696" s="5" t="s">
        <v>5</v>
      </c>
      <c r="H1696" s="3">
        <f t="shared" si="77"/>
        <v>0</v>
      </c>
      <c r="I1696" s="22"/>
      <c r="J1696" s="27"/>
      <c r="K1696" s="22"/>
    </row>
    <row r="1697" spans="1:11" ht="15" customHeight="1">
      <c r="A1697" s="24"/>
      <c r="B1697" s="25"/>
      <c r="C1697" s="5" t="s">
        <v>6</v>
      </c>
      <c r="D1697" s="3">
        <f t="shared" si="76"/>
        <v>0</v>
      </c>
      <c r="E1697" s="5" t="s">
        <v>6</v>
      </c>
      <c r="F1697" s="3">
        <f t="shared" si="76"/>
        <v>0</v>
      </c>
      <c r="G1697" s="5" t="s">
        <v>6</v>
      </c>
      <c r="H1697" s="3">
        <f t="shared" si="77"/>
        <v>0</v>
      </c>
      <c r="I1697" s="22"/>
      <c r="J1697" s="27"/>
      <c r="K1697" s="22"/>
    </row>
    <row r="1698" spans="1:11" ht="15" customHeight="1">
      <c r="A1698" s="20" t="s">
        <v>210</v>
      </c>
      <c r="B1698" s="21" t="s">
        <v>266</v>
      </c>
      <c r="C1698" s="2" t="s">
        <v>15</v>
      </c>
      <c r="D1698" s="3">
        <f>D1700+D1701+D1702+D1703</f>
        <v>5000</v>
      </c>
      <c r="E1698" s="2" t="s">
        <v>15</v>
      </c>
      <c r="F1698" s="3">
        <f>F1700+F1701+F1702+F1703</f>
        <v>0</v>
      </c>
      <c r="G1698" s="2" t="s">
        <v>15</v>
      </c>
      <c r="H1698" s="3">
        <f>H1700+H1701+H1702+H1703</f>
        <v>0</v>
      </c>
      <c r="I1698" s="22" t="s">
        <v>356</v>
      </c>
      <c r="J1698" s="27"/>
      <c r="K1698" s="22" t="s">
        <v>78</v>
      </c>
    </row>
    <row r="1699" spans="1:11" ht="15" customHeight="1">
      <c r="A1699" s="20"/>
      <c r="B1699" s="21"/>
      <c r="C1699" s="2" t="s">
        <v>8</v>
      </c>
      <c r="D1699" s="3"/>
      <c r="E1699" s="2" t="s">
        <v>8</v>
      </c>
      <c r="F1699" s="3"/>
      <c r="G1699" s="2" t="s">
        <v>8</v>
      </c>
      <c r="H1699" s="3"/>
      <c r="I1699" s="22"/>
      <c r="J1699" s="27"/>
      <c r="K1699" s="22"/>
    </row>
    <row r="1700" spans="1:11" ht="15" customHeight="1">
      <c r="A1700" s="20"/>
      <c r="B1700" s="21"/>
      <c r="C1700" s="5" t="s">
        <v>3</v>
      </c>
      <c r="D1700" s="3">
        <v>0</v>
      </c>
      <c r="E1700" s="5" t="s">
        <v>3</v>
      </c>
      <c r="F1700" s="3">
        <v>0</v>
      </c>
      <c r="G1700" s="5" t="s">
        <v>3</v>
      </c>
      <c r="H1700" s="3">
        <v>0</v>
      </c>
      <c r="I1700" s="22"/>
      <c r="J1700" s="27"/>
      <c r="K1700" s="22"/>
    </row>
    <row r="1701" spans="1:11" ht="15" customHeight="1">
      <c r="A1701" s="20"/>
      <c r="B1701" s="21"/>
      <c r="C1701" s="5" t="s">
        <v>4</v>
      </c>
      <c r="D1701" s="3">
        <v>0</v>
      </c>
      <c r="E1701" s="5" t="s">
        <v>4</v>
      </c>
      <c r="F1701" s="3">
        <v>0</v>
      </c>
      <c r="G1701" s="5" t="s">
        <v>4</v>
      </c>
      <c r="H1701" s="3">
        <v>0</v>
      </c>
      <c r="I1701" s="22"/>
      <c r="J1701" s="27"/>
      <c r="K1701" s="22"/>
    </row>
    <row r="1702" spans="1:11" ht="15" customHeight="1">
      <c r="A1702" s="20"/>
      <c r="B1702" s="21"/>
      <c r="C1702" s="5" t="s">
        <v>5</v>
      </c>
      <c r="D1702" s="3">
        <v>5000</v>
      </c>
      <c r="E1702" s="5" t="s">
        <v>5</v>
      </c>
      <c r="F1702" s="3">
        <v>0</v>
      </c>
      <c r="G1702" s="5" t="s">
        <v>5</v>
      </c>
      <c r="H1702" s="3">
        <v>0</v>
      </c>
      <c r="I1702" s="22"/>
      <c r="J1702" s="27"/>
      <c r="K1702" s="22"/>
    </row>
    <row r="1703" spans="1:11" ht="15" customHeight="1">
      <c r="A1703" s="20"/>
      <c r="B1703" s="21"/>
      <c r="C1703" s="5" t="s">
        <v>6</v>
      </c>
      <c r="D1703" s="3">
        <v>0</v>
      </c>
      <c r="E1703" s="5" t="s">
        <v>6</v>
      </c>
      <c r="F1703" s="3">
        <v>0</v>
      </c>
      <c r="G1703" s="5" t="s">
        <v>6</v>
      </c>
      <c r="H1703" s="3">
        <v>0</v>
      </c>
      <c r="I1703" s="22"/>
      <c r="J1703" s="28"/>
      <c r="K1703" s="22"/>
    </row>
    <row r="1704" spans="1:11" ht="15" customHeight="1">
      <c r="A1704" s="24" t="s">
        <v>211</v>
      </c>
      <c r="B1704" s="25" t="s">
        <v>72</v>
      </c>
      <c r="C1704" s="2" t="s">
        <v>15</v>
      </c>
      <c r="D1704" s="3">
        <f>D1706+D1707+D1708+D1709</f>
        <v>22740.41</v>
      </c>
      <c r="E1704" s="2" t="s">
        <v>15</v>
      </c>
      <c r="F1704" s="3">
        <f>F1706+F1707+F1708+F1709</f>
        <v>23332.6</v>
      </c>
      <c r="G1704" s="2" t="s">
        <v>15</v>
      </c>
      <c r="H1704" s="3">
        <f>H1706+H1707+H1708+H1709</f>
        <v>23332.6</v>
      </c>
      <c r="I1704" s="22" t="s">
        <v>265</v>
      </c>
      <c r="J1704" s="26" t="s">
        <v>333</v>
      </c>
      <c r="K1704" s="22" t="s">
        <v>334</v>
      </c>
    </row>
    <row r="1705" spans="1:11">
      <c r="A1705" s="24"/>
      <c r="B1705" s="25"/>
      <c r="C1705" s="2" t="s">
        <v>8</v>
      </c>
      <c r="D1705" s="3"/>
      <c r="E1705" s="2" t="s">
        <v>8</v>
      </c>
      <c r="F1705" s="3"/>
      <c r="G1705" s="2" t="s">
        <v>8</v>
      </c>
      <c r="H1705" s="3"/>
      <c r="I1705" s="22"/>
      <c r="J1705" s="27"/>
      <c r="K1705" s="22"/>
    </row>
    <row r="1706" spans="1:11">
      <c r="A1706" s="24"/>
      <c r="B1706" s="25"/>
      <c r="C1706" s="5" t="s">
        <v>3</v>
      </c>
      <c r="D1706" s="3">
        <f>D1712</f>
        <v>0</v>
      </c>
      <c r="E1706" s="5" t="s">
        <v>3</v>
      </c>
      <c r="F1706" s="3">
        <f t="shared" ref="F1706:F1709" si="78">F1712</f>
        <v>0</v>
      </c>
      <c r="G1706" s="5" t="s">
        <v>3</v>
      </c>
      <c r="H1706" s="3">
        <f>H1712</f>
        <v>0</v>
      </c>
      <c r="I1706" s="22"/>
      <c r="J1706" s="27"/>
      <c r="K1706" s="22"/>
    </row>
    <row r="1707" spans="1:11">
      <c r="A1707" s="24"/>
      <c r="B1707" s="25"/>
      <c r="C1707" s="5" t="s">
        <v>4</v>
      </c>
      <c r="D1707" s="3">
        <f t="shared" ref="D1707:D1709" si="79">D1713</f>
        <v>0</v>
      </c>
      <c r="E1707" s="5" t="s">
        <v>4</v>
      </c>
      <c r="F1707" s="3">
        <f t="shared" si="78"/>
        <v>0</v>
      </c>
      <c r="G1707" s="5" t="s">
        <v>4</v>
      </c>
      <c r="H1707" s="3">
        <f t="shared" ref="H1707:H1709" si="80">H1713</f>
        <v>0</v>
      </c>
      <c r="I1707" s="22"/>
      <c r="J1707" s="27"/>
      <c r="K1707" s="22"/>
    </row>
    <row r="1708" spans="1:11">
      <c r="A1708" s="24"/>
      <c r="B1708" s="25"/>
      <c r="C1708" s="5" t="s">
        <v>5</v>
      </c>
      <c r="D1708" s="3">
        <f t="shared" si="79"/>
        <v>22740.41</v>
      </c>
      <c r="E1708" s="5" t="s">
        <v>5</v>
      </c>
      <c r="F1708" s="3">
        <f t="shared" si="78"/>
        <v>23332.6</v>
      </c>
      <c r="G1708" s="5" t="s">
        <v>5</v>
      </c>
      <c r="H1708" s="3">
        <f t="shared" si="80"/>
        <v>23332.6</v>
      </c>
      <c r="I1708" s="22"/>
      <c r="J1708" s="27"/>
      <c r="K1708" s="22"/>
    </row>
    <row r="1709" spans="1:11">
      <c r="A1709" s="24"/>
      <c r="B1709" s="25"/>
      <c r="C1709" s="5" t="s">
        <v>6</v>
      </c>
      <c r="D1709" s="3">
        <f t="shared" si="79"/>
        <v>0</v>
      </c>
      <c r="E1709" s="5" t="s">
        <v>6</v>
      </c>
      <c r="F1709" s="3">
        <f t="shared" si="78"/>
        <v>0</v>
      </c>
      <c r="G1709" s="5" t="s">
        <v>6</v>
      </c>
      <c r="H1709" s="3">
        <f t="shared" si="80"/>
        <v>0</v>
      </c>
      <c r="I1709" s="22"/>
      <c r="J1709" s="27"/>
      <c r="K1709" s="22"/>
    </row>
    <row r="1710" spans="1:11" ht="15" customHeight="1">
      <c r="A1710" s="24" t="s">
        <v>212</v>
      </c>
      <c r="B1710" s="25" t="s">
        <v>337</v>
      </c>
      <c r="C1710" s="2" t="s">
        <v>15</v>
      </c>
      <c r="D1710" s="3">
        <f>D1712+D1713+D1714+D1715</f>
        <v>22740.41</v>
      </c>
      <c r="E1710" s="2" t="s">
        <v>15</v>
      </c>
      <c r="F1710" s="3">
        <f>F1712+F1713+F1714+F1715</f>
        <v>23332.6</v>
      </c>
      <c r="G1710" s="2" t="s">
        <v>15</v>
      </c>
      <c r="H1710" s="3">
        <f>H1712+H1713+H1714+H1715</f>
        <v>23332.6</v>
      </c>
      <c r="I1710" s="22" t="s">
        <v>265</v>
      </c>
      <c r="J1710" s="27"/>
      <c r="K1710" s="22" t="s">
        <v>334</v>
      </c>
    </row>
    <row r="1711" spans="1:11">
      <c r="A1711" s="24"/>
      <c r="B1711" s="25"/>
      <c r="C1711" s="2" t="s">
        <v>8</v>
      </c>
      <c r="D1711" s="3"/>
      <c r="E1711" s="2" t="s">
        <v>8</v>
      </c>
      <c r="F1711" s="3"/>
      <c r="G1711" s="2" t="s">
        <v>8</v>
      </c>
      <c r="H1711" s="3"/>
      <c r="I1711" s="22"/>
      <c r="J1711" s="27"/>
      <c r="K1711" s="22"/>
    </row>
    <row r="1712" spans="1:11">
      <c r="A1712" s="24"/>
      <c r="B1712" s="25"/>
      <c r="C1712" s="5" t="s">
        <v>3</v>
      </c>
      <c r="D1712" s="3">
        <v>0</v>
      </c>
      <c r="E1712" s="5" t="s">
        <v>3</v>
      </c>
      <c r="F1712" s="3">
        <f t="shared" ref="F1712:F1713" si="81">F1718</f>
        <v>0</v>
      </c>
      <c r="G1712" s="5" t="s">
        <v>3</v>
      </c>
      <c r="H1712" s="3">
        <f t="shared" ref="H1712:H1713" si="82">H1718</f>
        <v>0</v>
      </c>
      <c r="I1712" s="22"/>
      <c r="J1712" s="27"/>
      <c r="K1712" s="22"/>
    </row>
    <row r="1713" spans="1:11">
      <c r="A1713" s="24"/>
      <c r="B1713" s="25"/>
      <c r="C1713" s="5" t="s">
        <v>4</v>
      </c>
      <c r="D1713" s="3">
        <v>0</v>
      </c>
      <c r="E1713" s="5" t="s">
        <v>4</v>
      </c>
      <c r="F1713" s="3">
        <f t="shared" si="81"/>
        <v>0</v>
      </c>
      <c r="G1713" s="5" t="s">
        <v>4</v>
      </c>
      <c r="H1713" s="3">
        <f t="shared" si="82"/>
        <v>0</v>
      </c>
      <c r="I1713" s="22"/>
      <c r="J1713" s="27"/>
      <c r="K1713" s="22"/>
    </row>
    <row r="1714" spans="1:11">
      <c r="A1714" s="24"/>
      <c r="B1714" s="25"/>
      <c r="C1714" s="5" t="s">
        <v>5</v>
      </c>
      <c r="D1714" s="3">
        <f>D1720</f>
        <v>22740.41</v>
      </c>
      <c r="E1714" s="5" t="s">
        <v>5</v>
      </c>
      <c r="F1714" s="3">
        <f>F1720</f>
        <v>23332.6</v>
      </c>
      <c r="G1714" s="5" t="s">
        <v>5</v>
      </c>
      <c r="H1714" s="3">
        <f>H1720</f>
        <v>23332.6</v>
      </c>
      <c r="I1714" s="22"/>
      <c r="J1714" s="27"/>
      <c r="K1714" s="22"/>
    </row>
    <row r="1715" spans="1:11">
      <c r="A1715" s="24"/>
      <c r="B1715" s="25"/>
      <c r="C1715" s="5" t="s">
        <v>6</v>
      </c>
      <c r="D1715" s="3">
        <v>0</v>
      </c>
      <c r="E1715" s="5" t="s">
        <v>6</v>
      </c>
      <c r="F1715" s="3">
        <v>0</v>
      </c>
      <c r="G1715" s="5" t="s">
        <v>6</v>
      </c>
      <c r="H1715" s="3">
        <f>H1721</f>
        <v>0</v>
      </c>
      <c r="I1715" s="22"/>
      <c r="J1715" s="27"/>
      <c r="K1715" s="22"/>
    </row>
    <row r="1716" spans="1:11" ht="15" customHeight="1">
      <c r="A1716" s="20" t="s">
        <v>213</v>
      </c>
      <c r="B1716" s="21" t="s">
        <v>332</v>
      </c>
      <c r="C1716" s="2" t="s">
        <v>15</v>
      </c>
      <c r="D1716" s="3">
        <f>D1718+D1719+D1720+D1721</f>
        <v>22740.41</v>
      </c>
      <c r="E1716" s="2" t="s">
        <v>15</v>
      </c>
      <c r="F1716" s="3">
        <f>F1718+F1719+F1720+F1721</f>
        <v>23332.6</v>
      </c>
      <c r="G1716" s="2" t="s">
        <v>15</v>
      </c>
      <c r="H1716" s="3">
        <f>H1718+H1719+H1720+H1721</f>
        <v>23332.6</v>
      </c>
      <c r="I1716" s="22" t="s">
        <v>265</v>
      </c>
      <c r="J1716" s="27"/>
      <c r="K1716" s="22" t="s">
        <v>334</v>
      </c>
    </row>
    <row r="1717" spans="1:11">
      <c r="A1717" s="20"/>
      <c r="B1717" s="21"/>
      <c r="C1717" s="2" t="s">
        <v>8</v>
      </c>
      <c r="D1717" s="3"/>
      <c r="E1717" s="2" t="s">
        <v>8</v>
      </c>
      <c r="F1717" s="3"/>
      <c r="G1717" s="2" t="s">
        <v>8</v>
      </c>
      <c r="H1717" s="3"/>
      <c r="I1717" s="22"/>
      <c r="J1717" s="27"/>
      <c r="K1717" s="22"/>
    </row>
    <row r="1718" spans="1:11">
      <c r="A1718" s="20"/>
      <c r="B1718" s="21"/>
      <c r="C1718" s="5" t="s">
        <v>3</v>
      </c>
      <c r="D1718" s="3">
        <v>0</v>
      </c>
      <c r="E1718" s="5" t="s">
        <v>3</v>
      </c>
      <c r="F1718" s="3">
        <v>0</v>
      </c>
      <c r="G1718" s="5" t="s">
        <v>3</v>
      </c>
      <c r="H1718" s="3">
        <v>0</v>
      </c>
      <c r="I1718" s="22"/>
      <c r="J1718" s="27"/>
      <c r="K1718" s="22"/>
    </row>
    <row r="1719" spans="1:11">
      <c r="A1719" s="20"/>
      <c r="B1719" s="21"/>
      <c r="C1719" s="5" t="s">
        <v>4</v>
      </c>
      <c r="D1719" s="3">
        <v>0</v>
      </c>
      <c r="E1719" s="5" t="s">
        <v>4</v>
      </c>
      <c r="F1719" s="3">
        <v>0</v>
      </c>
      <c r="G1719" s="5" t="s">
        <v>4</v>
      </c>
      <c r="H1719" s="3">
        <v>0</v>
      </c>
      <c r="I1719" s="22"/>
      <c r="J1719" s="27"/>
      <c r="K1719" s="22"/>
    </row>
    <row r="1720" spans="1:11">
      <c r="A1720" s="20"/>
      <c r="B1720" s="21"/>
      <c r="C1720" s="5" t="s">
        <v>5</v>
      </c>
      <c r="D1720" s="3">
        <v>22740.41</v>
      </c>
      <c r="E1720" s="5" t="s">
        <v>5</v>
      </c>
      <c r="F1720" s="3">
        <v>23332.6</v>
      </c>
      <c r="G1720" s="5" t="s">
        <v>5</v>
      </c>
      <c r="H1720" s="3">
        <v>23332.6</v>
      </c>
      <c r="I1720" s="22"/>
      <c r="J1720" s="27"/>
      <c r="K1720" s="22"/>
    </row>
    <row r="1721" spans="1:11">
      <c r="A1721" s="20"/>
      <c r="B1721" s="21"/>
      <c r="C1721" s="5" t="s">
        <v>6</v>
      </c>
      <c r="D1721" s="3">
        <v>0</v>
      </c>
      <c r="E1721" s="5" t="s">
        <v>6</v>
      </c>
      <c r="F1721" s="3">
        <v>0</v>
      </c>
      <c r="G1721" s="5" t="s">
        <v>6</v>
      </c>
      <c r="H1721" s="3">
        <v>0</v>
      </c>
      <c r="I1721" s="22"/>
      <c r="J1721" s="28"/>
      <c r="K1721" s="22"/>
    </row>
    <row r="1724" spans="1:11">
      <c r="A1724" s="23"/>
      <c r="B1724" s="23"/>
      <c r="D1724" s="17"/>
    </row>
  </sheetData>
  <autoFilter ref="A11:N1721">
    <filterColumn colId="2" showButton="0"/>
    <filterColumn colId="4" showButton="0"/>
    <filterColumn colId="6" showButton="0"/>
  </autoFilter>
  <mergeCells count="1171">
    <mergeCell ref="J8:K8"/>
    <mergeCell ref="A9:A11"/>
    <mergeCell ref="B9:B11"/>
    <mergeCell ref="C9:H10"/>
    <mergeCell ref="I9:I11"/>
    <mergeCell ref="J9:J11"/>
    <mergeCell ref="K9:K11"/>
    <mergeCell ref="C11:D11"/>
    <mergeCell ref="E11:F11"/>
    <mergeCell ref="G11:H11"/>
    <mergeCell ref="F1:K1"/>
    <mergeCell ref="I2:K2"/>
    <mergeCell ref="A4:K4"/>
    <mergeCell ref="A5:K5"/>
    <mergeCell ref="A6:K6"/>
    <mergeCell ref="A7:K7"/>
    <mergeCell ref="A24:A29"/>
    <mergeCell ref="B24:B29"/>
    <mergeCell ref="I24:I29"/>
    <mergeCell ref="K24:K29"/>
    <mergeCell ref="A30:A35"/>
    <mergeCell ref="B30:B35"/>
    <mergeCell ref="I30:I35"/>
    <mergeCell ref="K30:K35"/>
    <mergeCell ref="A12:A17"/>
    <mergeCell ref="B12:B17"/>
    <mergeCell ref="I12:I17"/>
    <mergeCell ref="J12:J17"/>
    <mergeCell ref="K12:K17"/>
    <mergeCell ref="A18:A23"/>
    <mergeCell ref="B18:B23"/>
    <mergeCell ref="I18:I23"/>
    <mergeCell ref="J18:J71"/>
    <mergeCell ref="K18:K23"/>
    <mergeCell ref="A60:A65"/>
    <mergeCell ref="B60:B65"/>
    <mergeCell ref="I60:I65"/>
    <mergeCell ref="K60:K65"/>
    <mergeCell ref="A66:A71"/>
    <mergeCell ref="B66:B71"/>
    <mergeCell ref="I66:I71"/>
    <mergeCell ref="K66:K71"/>
    <mergeCell ref="A48:A53"/>
    <mergeCell ref="B48:B53"/>
    <mergeCell ref="I48:I53"/>
    <mergeCell ref="K48:K53"/>
    <mergeCell ref="A54:A59"/>
    <mergeCell ref="B54:B59"/>
    <mergeCell ref="I54:I59"/>
    <mergeCell ref="K54:K59"/>
    <mergeCell ref="A36:A41"/>
    <mergeCell ref="B36:B41"/>
    <mergeCell ref="I36:I41"/>
    <mergeCell ref="K36:K41"/>
    <mergeCell ref="A42:A47"/>
    <mergeCell ref="B42:B47"/>
    <mergeCell ref="I42:I47"/>
    <mergeCell ref="K42:K47"/>
    <mergeCell ref="A96:A101"/>
    <mergeCell ref="B96:B101"/>
    <mergeCell ref="I96:I101"/>
    <mergeCell ref="K96:K101"/>
    <mergeCell ref="A102:A107"/>
    <mergeCell ref="B102:B107"/>
    <mergeCell ref="I102:I107"/>
    <mergeCell ref="K102:K107"/>
    <mergeCell ref="B84:B89"/>
    <mergeCell ref="I84:I89"/>
    <mergeCell ref="K84:K89"/>
    <mergeCell ref="A90:A95"/>
    <mergeCell ref="B90:B95"/>
    <mergeCell ref="I90:I95"/>
    <mergeCell ref="K90:K95"/>
    <mergeCell ref="A72:A77"/>
    <mergeCell ref="B72:B77"/>
    <mergeCell ref="I72:I77"/>
    <mergeCell ref="J72:J455"/>
    <mergeCell ref="K72:K77"/>
    <mergeCell ref="A78:A83"/>
    <mergeCell ref="B78:B83"/>
    <mergeCell ref="I78:I83"/>
    <mergeCell ref="K78:K83"/>
    <mergeCell ref="A84:A89"/>
    <mergeCell ref="A132:A137"/>
    <mergeCell ref="B132:B137"/>
    <mergeCell ref="I132:I137"/>
    <mergeCell ref="K132:K137"/>
    <mergeCell ref="A138:A143"/>
    <mergeCell ref="B138:B143"/>
    <mergeCell ref="I138:I143"/>
    <mergeCell ref="K138:K143"/>
    <mergeCell ref="A120:A125"/>
    <mergeCell ref="B120:B125"/>
    <mergeCell ref="I120:I125"/>
    <mergeCell ref="K120:K125"/>
    <mergeCell ref="A126:A131"/>
    <mergeCell ref="B126:B131"/>
    <mergeCell ref="I126:I131"/>
    <mergeCell ref="K126:K131"/>
    <mergeCell ref="A108:A113"/>
    <mergeCell ref="B108:B113"/>
    <mergeCell ref="I108:I113"/>
    <mergeCell ref="K108:K113"/>
    <mergeCell ref="A114:A119"/>
    <mergeCell ref="B114:B119"/>
    <mergeCell ref="I114:I119"/>
    <mergeCell ref="K114:K119"/>
    <mergeCell ref="A162:A167"/>
    <mergeCell ref="B162:B167"/>
    <mergeCell ref="I162:I167"/>
    <mergeCell ref="K162:K167"/>
    <mergeCell ref="A180:A185"/>
    <mergeCell ref="B180:B185"/>
    <mergeCell ref="I180:I185"/>
    <mergeCell ref="K180:K185"/>
    <mergeCell ref="A168:A173"/>
    <mergeCell ref="B168:B173"/>
    <mergeCell ref="A144:A149"/>
    <mergeCell ref="B144:B149"/>
    <mergeCell ref="I144:I149"/>
    <mergeCell ref="K144:K149"/>
    <mergeCell ref="A150:A155"/>
    <mergeCell ref="B150:B155"/>
    <mergeCell ref="I150:I155"/>
    <mergeCell ref="K150:K155"/>
    <mergeCell ref="A156:A161"/>
    <mergeCell ref="B156:B161"/>
    <mergeCell ref="I156:I161"/>
    <mergeCell ref="K156:K161"/>
    <mergeCell ref="I168:I173"/>
    <mergeCell ref="K168:K173"/>
    <mergeCell ref="A174:A179"/>
    <mergeCell ref="B174:B179"/>
    <mergeCell ref="I174:I179"/>
    <mergeCell ref="K174:K179"/>
    <mergeCell ref="A210:A215"/>
    <mergeCell ref="B210:B215"/>
    <mergeCell ref="I210:I215"/>
    <mergeCell ref="K210:K215"/>
    <mergeCell ref="A216:A221"/>
    <mergeCell ref="B216:B221"/>
    <mergeCell ref="I216:I221"/>
    <mergeCell ref="K216:K221"/>
    <mergeCell ref="A198:A203"/>
    <mergeCell ref="B198:B203"/>
    <mergeCell ref="I198:I203"/>
    <mergeCell ref="K198:K203"/>
    <mergeCell ref="A204:A209"/>
    <mergeCell ref="B204:B209"/>
    <mergeCell ref="I204:I209"/>
    <mergeCell ref="K204:K209"/>
    <mergeCell ref="A186:A191"/>
    <mergeCell ref="B186:B191"/>
    <mergeCell ref="I186:I191"/>
    <mergeCell ref="K186:K191"/>
    <mergeCell ref="A192:A197"/>
    <mergeCell ref="B192:B197"/>
    <mergeCell ref="I192:I197"/>
    <mergeCell ref="K192:K197"/>
    <mergeCell ref="A270:A275"/>
    <mergeCell ref="B270:B275"/>
    <mergeCell ref="I270:I275"/>
    <mergeCell ref="K270:K275"/>
    <mergeCell ref="A276:A281"/>
    <mergeCell ref="B276:B281"/>
    <mergeCell ref="I276:I281"/>
    <mergeCell ref="K276:K281"/>
    <mergeCell ref="A258:A263"/>
    <mergeCell ref="B258:B263"/>
    <mergeCell ref="I258:I263"/>
    <mergeCell ref="K258:K263"/>
    <mergeCell ref="A264:A269"/>
    <mergeCell ref="B264:B269"/>
    <mergeCell ref="I264:I269"/>
    <mergeCell ref="K264:K269"/>
    <mergeCell ref="A222:A227"/>
    <mergeCell ref="B222:B227"/>
    <mergeCell ref="I222:I227"/>
    <mergeCell ref="K222:K227"/>
    <mergeCell ref="A252:A257"/>
    <mergeCell ref="B252:B257"/>
    <mergeCell ref="I252:I257"/>
    <mergeCell ref="K252:K257"/>
    <mergeCell ref="A234:A239"/>
    <mergeCell ref="B234:B239"/>
    <mergeCell ref="A228:A233"/>
    <mergeCell ref="B228:B233"/>
    <mergeCell ref="I228:I233"/>
    <mergeCell ref="K228:K233"/>
    <mergeCell ref="I312:I317"/>
    <mergeCell ref="K312:K317"/>
    <mergeCell ref="A294:A299"/>
    <mergeCell ref="B294:B299"/>
    <mergeCell ref="I294:I299"/>
    <mergeCell ref="K294:K299"/>
    <mergeCell ref="A300:A305"/>
    <mergeCell ref="B300:B305"/>
    <mergeCell ref="I300:I305"/>
    <mergeCell ref="K300:K305"/>
    <mergeCell ref="A282:A287"/>
    <mergeCell ref="B282:B287"/>
    <mergeCell ref="I282:I287"/>
    <mergeCell ref="K282:K287"/>
    <mergeCell ref="A288:A293"/>
    <mergeCell ref="B288:B293"/>
    <mergeCell ref="I288:I293"/>
    <mergeCell ref="K288:K293"/>
    <mergeCell ref="A366:A371"/>
    <mergeCell ref="B366:B371"/>
    <mergeCell ref="I366:I371"/>
    <mergeCell ref="K366:K371"/>
    <mergeCell ref="A372:A377"/>
    <mergeCell ref="B372:B377"/>
    <mergeCell ref="I372:I377"/>
    <mergeCell ref="K372:K377"/>
    <mergeCell ref="A354:A359"/>
    <mergeCell ref="B354:B359"/>
    <mergeCell ref="I354:I359"/>
    <mergeCell ref="K354:K359"/>
    <mergeCell ref="A360:A365"/>
    <mergeCell ref="B360:B365"/>
    <mergeCell ref="I360:I365"/>
    <mergeCell ref="K360:K365"/>
    <mergeCell ref="A342:A347"/>
    <mergeCell ref="B342:B347"/>
    <mergeCell ref="I342:I347"/>
    <mergeCell ref="K342:K347"/>
    <mergeCell ref="A348:A353"/>
    <mergeCell ref="B348:B353"/>
    <mergeCell ref="I348:I353"/>
    <mergeCell ref="K348:K353"/>
    <mergeCell ref="A402:A407"/>
    <mergeCell ref="B402:B407"/>
    <mergeCell ref="I402:I407"/>
    <mergeCell ref="K402:K407"/>
    <mergeCell ref="A408:A413"/>
    <mergeCell ref="B408:B413"/>
    <mergeCell ref="I408:I413"/>
    <mergeCell ref="K408:K413"/>
    <mergeCell ref="A390:A395"/>
    <mergeCell ref="B390:B395"/>
    <mergeCell ref="I390:I395"/>
    <mergeCell ref="K390:K395"/>
    <mergeCell ref="A396:A401"/>
    <mergeCell ref="B396:B401"/>
    <mergeCell ref="I396:I401"/>
    <mergeCell ref="K396:K401"/>
    <mergeCell ref="A378:A383"/>
    <mergeCell ref="B378:B383"/>
    <mergeCell ref="I378:I383"/>
    <mergeCell ref="K378:K383"/>
    <mergeCell ref="A384:A389"/>
    <mergeCell ref="B384:B389"/>
    <mergeCell ref="I384:I389"/>
    <mergeCell ref="K384:K389"/>
    <mergeCell ref="A456:A461"/>
    <mergeCell ref="B456:B461"/>
    <mergeCell ref="I456:I461"/>
    <mergeCell ref="J456:J521"/>
    <mergeCell ref="K456:K461"/>
    <mergeCell ref="A462:A467"/>
    <mergeCell ref="B462:B467"/>
    <mergeCell ref="I462:I467"/>
    <mergeCell ref="K462:K467"/>
    <mergeCell ref="A468:A473"/>
    <mergeCell ref="A414:A419"/>
    <mergeCell ref="B414:B419"/>
    <mergeCell ref="I414:I419"/>
    <mergeCell ref="K414:K419"/>
    <mergeCell ref="A450:A455"/>
    <mergeCell ref="B450:B455"/>
    <mergeCell ref="I450:I455"/>
    <mergeCell ref="K450:K455"/>
    <mergeCell ref="A432:A437"/>
    <mergeCell ref="B432:B437"/>
    <mergeCell ref="A492:A497"/>
    <mergeCell ref="B492:B497"/>
    <mergeCell ref="I492:I497"/>
    <mergeCell ref="K492:K497"/>
    <mergeCell ref="A498:A503"/>
    <mergeCell ref="B498:B503"/>
    <mergeCell ref="I498:I503"/>
    <mergeCell ref="K498:K503"/>
    <mergeCell ref="A480:A485"/>
    <mergeCell ref="B480:B485"/>
    <mergeCell ref="I480:I485"/>
    <mergeCell ref="K480:K485"/>
    <mergeCell ref="A486:A491"/>
    <mergeCell ref="B486:B491"/>
    <mergeCell ref="I486:I491"/>
    <mergeCell ref="K486:K491"/>
    <mergeCell ref="B468:B473"/>
    <mergeCell ref="I468:I473"/>
    <mergeCell ref="K468:K473"/>
    <mergeCell ref="A474:A479"/>
    <mergeCell ref="B474:B479"/>
    <mergeCell ref="I474:I479"/>
    <mergeCell ref="K474:K479"/>
    <mergeCell ref="A516:A521"/>
    <mergeCell ref="B516:B521"/>
    <mergeCell ref="I516:I521"/>
    <mergeCell ref="K516:K521"/>
    <mergeCell ref="A522:A527"/>
    <mergeCell ref="B522:B527"/>
    <mergeCell ref="I522:I527"/>
    <mergeCell ref="J522:J1505"/>
    <mergeCell ref="K522:K527"/>
    <mergeCell ref="A528:A533"/>
    <mergeCell ref="A504:A509"/>
    <mergeCell ref="B504:B509"/>
    <mergeCell ref="I504:I509"/>
    <mergeCell ref="K504:K509"/>
    <mergeCell ref="A510:A515"/>
    <mergeCell ref="B510:B515"/>
    <mergeCell ref="I510:I515"/>
    <mergeCell ref="K510:K515"/>
    <mergeCell ref="A552:A557"/>
    <mergeCell ref="B552:B557"/>
    <mergeCell ref="I552:I557"/>
    <mergeCell ref="K552:K557"/>
    <mergeCell ref="A558:A563"/>
    <mergeCell ref="B558:B563"/>
    <mergeCell ref="I558:I563"/>
    <mergeCell ref="K558:K563"/>
    <mergeCell ref="A540:A545"/>
    <mergeCell ref="B540:B545"/>
    <mergeCell ref="I540:I545"/>
    <mergeCell ref="K540:K545"/>
    <mergeCell ref="A546:A551"/>
    <mergeCell ref="B546:B551"/>
    <mergeCell ref="I546:I551"/>
    <mergeCell ref="K546:K551"/>
    <mergeCell ref="B528:B533"/>
    <mergeCell ref="I528:I533"/>
    <mergeCell ref="K528:K533"/>
    <mergeCell ref="A534:A539"/>
    <mergeCell ref="B534:B539"/>
    <mergeCell ref="I534:I539"/>
    <mergeCell ref="K534:K539"/>
    <mergeCell ref="A588:A593"/>
    <mergeCell ref="B588:B593"/>
    <mergeCell ref="I588:I593"/>
    <mergeCell ref="K588:K593"/>
    <mergeCell ref="A594:A599"/>
    <mergeCell ref="B594:B599"/>
    <mergeCell ref="I594:I599"/>
    <mergeCell ref="K594:K599"/>
    <mergeCell ref="A576:A581"/>
    <mergeCell ref="B576:B581"/>
    <mergeCell ref="I576:I581"/>
    <mergeCell ref="K576:K581"/>
    <mergeCell ref="A582:A587"/>
    <mergeCell ref="B582:B587"/>
    <mergeCell ref="I582:I587"/>
    <mergeCell ref="K582:K587"/>
    <mergeCell ref="A564:A569"/>
    <mergeCell ref="B564:B569"/>
    <mergeCell ref="I564:I569"/>
    <mergeCell ref="K564:K569"/>
    <mergeCell ref="A570:A575"/>
    <mergeCell ref="B570:B575"/>
    <mergeCell ref="I570:I575"/>
    <mergeCell ref="K570:K575"/>
    <mergeCell ref="A624:A629"/>
    <mergeCell ref="B624:B629"/>
    <mergeCell ref="I624:I629"/>
    <mergeCell ref="K624:K629"/>
    <mergeCell ref="A630:A635"/>
    <mergeCell ref="B630:B635"/>
    <mergeCell ref="I630:I635"/>
    <mergeCell ref="K630:K635"/>
    <mergeCell ref="A612:A617"/>
    <mergeCell ref="B612:B617"/>
    <mergeCell ref="I612:I617"/>
    <mergeCell ref="K612:K617"/>
    <mergeCell ref="A618:A623"/>
    <mergeCell ref="B618:B623"/>
    <mergeCell ref="I618:I623"/>
    <mergeCell ref="K618:K623"/>
    <mergeCell ref="A600:A605"/>
    <mergeCell ref="B600:B605"/>
    <mergeCell ref="I600:I605"/>
    <mergeCell ref="K600:K605"/>
    <mergeCell ref="A606:A611"/>
    <mergeCell ref="B606:B611"/>
    <mergeCell ref="I606:I611"/>
    <mergeCell ref="K606:K611"/>
    <mergeCell ref="A660:A665"/>
    <mergeCell ref="B660:B665"/>
    <mergeCell ref="I660:I665"/>
    <mergeCell ref="K660:K665"/>
    <mergeCell ref="A666:A671"/>
    <mergeCell ref="B666:B671"/>
    <mergeCell ref="I666:I671"/>
    <mergeCell ref="K666:K671"/>
    <mergeCell ref="A648:A653"/>
    <mergeCell ref="B648:B653"/>
    <mergeCell ref="I648:I653"/>
    <mergeCell ref="K648:K653"/>
    <mergeCell ref="A654:A659"/>
    <mergeCell ref="B654:B659"/>
    <mergeCell ref="I654:I659"/>
    <mergeCell ref="K654:K659"/>
    <mergeCell ref="A636:A641"/>
    <mergeCell ref="B636:B641"/>
    <mergeCell ref="I636:I641"/>
    <mergeCell ref="K636:K641"/>
    <mergeCell ref="A642:A647"/>
    <mergeCell ref="B642:B647"/>
    <mergeCell ref="I642:I647"/>
    <mergeCell ref="K642:K647"/>
    <mergeCell ref="A696:A701"/>
    <mergeCell ref="B696:B701"/>
    <mergeCell ref="I696:I701"/>
    <mergeCell ref="K696:K701"/>
    <mergeCell ref="A702:A707"/>
    <mergeCell ref="B702:B707"/>
    <mergeCell ref="I702:I707"/>
    <mergeCell ref="K702:K707"/>
    <mergeCell ref="A684:A689"/>
    <mergeCell ref="B684:B689"/>
    <mergeCell ref="I684:I689"/>
    <mergeCell ref="K684:K689"/>
    <mergeCell ref="A690:A695"/>
    <mergeCell ref="B690:B695"/>
    <mergeCell ref="I690:I695"/>
    <mergeCell ref="K690:K695"/>
    <mergeCell ref="A672:A677"/>
    <mergeCell ref="B672:B677"/>
    <mergeCell ref="I672:I677"/>
    <mergeCell ref="K672:K677"/>
    <mergeCell ref="A678:A683"/>
    <mergeCell ref="B678:B683"/>
    <mergeCell ref="I678:I683"/>
    <mergeCell ref="K678:K683"/>
    <mergeCell ref="A732:A737"/>
    <mergeCell ref="B732:B737"/>
    <mergeCell ref="I732:I737"/>
    <mergeCell ref="K732:K737"/>
    <mergeCell ref="A738:A743"/>
    <mergeCell ref="B738:B743"/>
    <mergeCell ref="I738:I743"/>
    <mergeCell ref="K738:K743"/>
    <mergeCell ref="A720:A725"/>
    <mergeCell ref="B720:B725"/>
    <mergeCell ref="I720:I725"/>
    <mergeCell ref="K720:K725"/>
    <mergeCell ref="A726:A731"/>
    <mergeCell ref="B726:B731"/>
    <mergeCell ref="I726:I731"/>
    <mergeCell ref="K726:K731"/>
    <mergeCell ref="A708:A713"/>
    <mergeCell ref="B708:B713"/>
    <mergeCell ref="I708:I713"/>
    <mergeCell ref="K708:K713"/>
    <mergeCell ref="A714:A719"/>
    <mergeCell ref="B714:B719"/>
    <mergeCell ref="I714:I719"/>
    <mergeCell ref="K714:K719"/>
    <mergeCell ref="A768:A773"/>
    <mergeCell ref="B768:B773"/>
    <mergeCell ref="I768:I773"/>
    <mergeCell ref="K768:K773"/>
    <mergeCell ref="A774:A779"/>
    <mergeCell ref="B774:B779"/>
    <mergeCell ref="I774:I779"/>
    <mergeCell ref="K774:K779"/>
    <mergeCell ref="A756:A761"/>
    <mergeCell ref="B756:B761"/>
    <mergeCell ref="I756:I761"/>
    <mergeCell ref="K756:K761"/>
    <mergeCell ref="A762:A767"/>
    <mergeCell ref="B762:B767"/>
    <mergeCell ref="I762:I767"/>
    <mergeCell ref="K762:K767"/>
    <mergeCell ref="A744:A749"/>
    <mergeCell ref="B744:B749"/>
    <mergeCell ref="I744:I749"/>
    <mergeCell ref="K744:K749"/>
    <mergeCell ref="A750:A755"/>
    <mergeCell ref="B750:B755"/>
    <mergeCell ref="I750:I755"/>
    <mergeCell ref="K750:K755"/>
    <mergeCell ref="A810:A815"/>
    <mergeCell ref="B810:B815"/>
    <mergeCell ref="I810:I815"/>
    <mergeCell ref="K810:K815"/>
    <mergeCell ref="A792:A797"/>
    <mergeCell ref="B792:B797"/>
    <mergeCell ref="I792:I797"/>
    <mergeCell ref="K792:K797"/>
    <mergeCell ref="A798:A803"/>
    <mergeCell ref="B798:B803"/>
    <mergeCell ref="I798:I803"/>
    <mergeCell ref="K798:K803"/>
    <mergeCell ref="A780:A785"/>
    <mergeCell ref="B780:B785"/>
    <mergeCell ref="I780:I785"/>
    <mergeCell ref="K780:K785"/>
    <mergeCell ref="A786:A791"/>
    <mergeCell ref="B786:B791"/>
    <mergeCell ref="I786:I791"/>
    <mergeCell ref="K786:K791"/>
    <mergeCell ref="A864:A869"/>
    <mergeCell ref="B864:B869"/>
    <mergeCell ref="I864:I869"/>
    <mergeCell ref="K864:K869"/>
    <mergeCell ref="A870:A875"/>
    <mergeCell ref="B870:B875"/>
    <mergeCell ref="I870:I875"/>
    <mergeCell ref="K870:K875"/>
    <mergeCell ref="A822:A827"/>
    <mergeCell ref="B822:B827"/>
    <mergeCell ref="I822:I827"/>
    <mergeCell ref="K822:K827"/>
    <mergeCell ref="A858:A863"/>
    <mergeCell ref="B858:B863"/>
    <mergeCell ref="I858:I863"/>
    <mergeCell ref="K858:K863"/>
    <mergeCell ref="I846:I851"/>
    <mergeCell ref="K846:K851"/>
    <mergeCell ref="A828:A833"/>
    <mergeCell ref="B828:B833"/>
    <mergeCell ref="I828:I833"/>
    <mergeCell ref="K828:K833"/>
    <mergeCell ref="A840:A845"/>
    <mergeCell ref="B840:B845"/>
    <mergeCell ref="I840:I845"/>
    <mergeCell ref="K840:K845"/>
    <mergeCell ref="A834:A839"/>
    <mergeCell ref="B834:B839"/>
    <mergeCell ref="I834:I839"/>
    <mergeCell ref="K834:K839"/>
    <mergeCell ref="A900:A905"/>
    <mergeCell ref="B900:B905"/>
    <mergeCell ref="I900:I905"/>
    <mergeCell ref="K900:K905"/>
    <mergeCell ref="A906:A911"/>
    <mergeCell ref="B906:B911"/>
    <mergeCell ref="I906:I911"/>
    <mergeCell ref="K906:K911"/>
    <mergeCell ref="A888:A893"/>
    <mergeCell ref="B888:B893"/>
    <mergeCell ref="I888:I893"/>
    <mergeCell ref="K888:K893"/>
    <mergeCell ref="A894:A899"/>
    <mergeCell ref="B894:B899"/>
    <mergeCell ref="I894:I899"/>
    <mergeCell ref="K894:K899"/>
    <mergeCell ref="A876:A881"/>
    <mergeCell ref="B876:B881"/>
    <mergeCell ref="I876:I881"/>
    <mergeCell ref="K876:K881"/>
    <mergeCell ref="A882:A887"/>
    <mergeCell ref="B882:B887"/>
    <mergeCell ref="I882:I887"/>
    <mergeCell ref="K882:K887"/>
    <mergeCell ref="A936:A941"/>
    <mergeCell ref="B936:B941"/>
    <mergeCell ref="I936:I941"/>
    <mergeCell ref="K936:K941"/>
    <mergeCell ref="A942:A947"/>
    <mergeCell ref="B942:B947"/>
    <mergeCell ref="I942:I947"/>
    <mergeCell ref="K942:K947"/>
    <mergeCell ref="A924:A929"/>
    <mergeCell ref="B924:B929"/>
    <mergeCell ref="I924:I929"/>
    <mergeCell ref="K924:K929"/>
    <mergeCell ref="A930:A935"/>
    <mergeCell ref="B930:B935"/>
    <mergeCell ref="I930:I935"/>
    <mergeCell ref="K930:K935"/>
    <mergeCell ref="A912:A917"/>
    <mergeCell ref="B912:B917"/>
    <mergeCell ref="I912:I917"/>
    <mergeCell ref="K912:K917"/>
    <mergeCell ref="A918:A923"/>
    <mergeCell ref="B918:B923"/>
    <mergeCell ref="I918:I923"/>
    <mergeCell ref="K918:K923"/>
    <mergeCell ref="A984:A989"/>
    <mergeCell ref="B984:B989"/>
    <mergeCell ref="I984:I989"/>
    <mergeCell ref="K984:K989"/>
    <mergeCell ref="A990:A995"/>
    <mergeCell ref="B990:B995"/>
    <mergeCell ref="I990:I995"/>
    <mergeCell ref="K990:K995"/>
    <mergeCell ref="A972:A977"/>
    <mergeCell ref="B972:B977"/>
    <mergeCell ref="I972:I977"/>
    <mergeCell ref="K972:K977"/>
    <mergeCell ref="A978:A983"/>
    <mergeCell ref="B978:B983"/>
    <mergeCell ref="I978:I983"/>
    <mergeCell ref="K978:K983"/>
    <mergeCell ref="A948:A953"/>
    <mergeCell ref="B948:B953"/>
    <mergeCell ref="I948:I953"/>
    <mergeCell ref="K948:K953"/>
    <mergeCell ref="A966:A971"/>
    <mergeCell ref="B966:B971"/>
    <mergeCell ref="I966:I971"/>
    <mergeCell ref="K966:K971"/>
    <mergeCell ref="I954:I959"/>
    <mergeCell ref="K954:K959"/>
    <mergeCell ref="A960:A965"/>
    <mergeCell ref="B960:B965"/>
    <mergeCell ref="I960:I965"/>
    <mergeCell ref="K960:K965"/>
    <mergeCell ref="A954:A959"/>
    <mergeCell ref="B954:B959"/>
    <mergeCell ref="A1020:A1025"/>
    <mergeCell ref="B1020:B1025"/>
    <mergeCell ref="I1020:I1025"/>
    <mergeCell ref="K1020:K1025"/>
    <mergeCell ref="A1026:A1031"/>
    <mergeCell ref="B1026:B1031"/>
    <mergeCell ref="I1026:I1031"/>
    <mergeCell ref="K1026:K1031"/>
    <mergeCell ref="A1008:A1013"/>
    <mergeCell ref="B1008:B1013"/>
    <mergeCell ref="I1008:I1013"/>
    <mergeCell ref="K1008:K1013"/>
    <mergeCell ref="A1014:A1019"/>
    <mergeCell ref="B1014:B1019"/>
    <mergeCell ref="I1014:I1019"/>
    <mergeCell ref="K1014:K1019"/>
    <mergeCell ref="A996:A1001"/>
    <mergeCell ref="B996:B1001"/>
    <mergeCell ref="I996:I1001"/>
    <mergeCell ref="K996:K1001"/>
    <mergeCell ref="A1002:A1007"/>
    <mergeCell ref="B1002:B1007"/>
    <mergeCell ref="I1002:I1007"/>
    <mergeCell ref="K1002:K1007"/>
    <mergeCell ref="I1068:I1073"/>
    <mergeCell ref="K1068:K1073"/>
    <mergeCell ref="A1050:A1055"/>
    <mergeCell ref="B1050:B1055"/>
    <mergeCell ref="I1050:I1055"/>
    <mergeCell ref="K1050:K1055"/>
    <mergeCell ref="A1056:A1061"/>
    <mergeCell ref="B1056:B1061"/>
    <mergeCell ref="I1056:I1061"/>
    <mergeCell ref="K1056:K1061"/>
    <mergeCell ref="A1032:A1037"/>
    <mergeCell ref="B1032:B1037"/>
    <mergeCell ref="I1032:I1037"/>
    <mergeCell ref="K1032:K1037"/>
    <mergeCell ref="A1038:A1043"/>
    <mergeCell ref="B1038:B1043"/>
    <mergeCell ref="I1038:I1043"/>
    <mergeCell ref="K1038:K1043"/>
    <mergeCell ref="A1044:A1049"/>
    <mergeCell ref="B1044:B1049"/>
    <mergeCell ref="I1044:I1049"/>
    <mergeCell ref="K1044:K1049"/>
    <mergeCell ref="A1062:A1067"/>
    <mergeCell ref="B1062:B1067"/>
    <mergeCell ref="I1062:I1067"/>
    <mergeCell ref="K1062:K1067"/>
    <mergeCell ref="A1068:A1073"/>
    <mergeCell ref="B1068:B1073"/>
    <mergeCell ref="A1104:A1109"/>
    <mergeCell ref="B1104:B1109"/>
    <mergeCell ref="I1104:I1109"/>
    <mergeCell ref="K1104:K1109"/>
    <mergeCell ref="A1110:A1115"/>
    <mergeCell ref="B1110:B1115"/>
    <mergeCell ref="I1110:I1115"/>
    <mergeCell ref="K1110:K1115"/>
    <mergeCell ref="A1092:A1097"/>
    <mergeCell ref="B1092:B1097"/>
    <mergeCell ref="I1092:I1097"/>
    <mergeCell ref="K1092:K1097"/>
    <mergeCell ref="A1098:A1103"/>
    <mergeCell ref="B1098:B1103"/>
    <mergeCell ref="I1098:I1103"/>
    <mergeCell ref="K1098:K1103"/>
    <mergeCell ref="A1074:A1079"/>
    <mergeCell ref="B1074:B1079"/>
    <mergeCell ref="I1074:I1079"/>
    <mergeCell ref="K1074:K1079"/>
    <mergeCell ref="A1080:A1085"/>
    <mergeCell ref="B1080:B1085"/>
    <mergeCell ref="I1080:I1085"/>
    <mergeCell ref="K1080:K1085"/>
    <mergeCell ref="A1086:A1091"/>
    <mergeCell ref="B1086:B1091"/>
    <mergeCell ref="I1086:I1091"/>
    <mergeCell ref="K1086:K1091"/>
    <mergeCell ref="A1158:A1163"/>
    <mergeCell ref="B1158:B1163"/>
    <mergeCell ref="I1158:I1163"/>
    <mergeCell ref="K1158:K1163"/>
    <mergeCell ref="A1164:A1169"/>
    <mergeCell ref="B1164:B1169"/>
    <mergeCell ref="I1164:I1169"/>
    <mergeCell ref="K1164:K1169"/>
    <mergeCell ref="A1146:A1151"/>
    <mergeCell ref="B1146:B1151"/>
    <mergeCell ref="I1146:I1151"/>
    <mergeCell ref="K1146:K1151"/>
    <mergeCell ref="A1152:A1157"/>
    <mergeCell ref="B1152:B1157"/>
    <mergeCell ref="I1152:I1157"/>
    <mergeCell ref="K1152:K1157"/>
    <mergeCell ref="A1116:A1121"/>
    <mergeCell ref="B1116:B1121"/>
    <mergeCell ref="I1116:I1121"/>
    <mergeCell ref="K1116:K1121"/>
    <mergeCell ref="A1140:A1145"/>
    <mergeCell ref="B1140:B1145"/>
    <mergeCell ref="I1140:I1145"/>
    <mergeCell ref="K1140:K1145"/>
    <mergeCell ref="A1122:A1127"/>
    <mergeCell ref="B1122:B1127"/>
    <mergeCell ref="A1134:A1139"/>
    <mergeCell ref="B1134:B1139"/>
    <mergeCell ref="I1134:I1139"/>
    <mergeCell ref="K1134:K1139"/>
    <mergeCell ref="I1122:I1127"/>
    <mergeCell ref="K1122:K1127"/>
    <mergeCell ref="A1194:A1199"/>
    <mergeCell ref="B1194:B1199"/>
    <mergeCell ref="I1194:I1199"/>
    <mergeCell ref="K1194:K1199"/>
    <mergeCell ref="A1200:A1205"/>
    <mergeCell ref="B1200:B1205"/>
    <mergeCell ref="I1200:I1205"/>
    <mergeCell ref="K1200:K1205"/>
    <mergeCell ref="A1182:A1187"/>
    <mergeCell ref="B1182:B1187"/>
    <mergeCell ref="I1182:I1187"/>
    <mergeCell ref="K1182:K1187"/>
    <mergeCell ref="A1188:A1193"/>
    <mergeCell ref="B1188:B1193"/>
    <mergeCell ref="I1188:I1193"/>
    <mergeCell ref="K1188:K1193"/>
    <mergeCell ref="A1170:A1175"/>
    <mergeCell ref="B1170:B1175"/>
    <mergeCell ref="I1170:I1175"/>
    <mergeCell ref="K1170:K1175"/>
    <mergeCell ref="A1176:A1181"/>
    <mergeCell ref="B1176:B1181"/>
    <mergeCell ref="I1176:I1181"/>
    <mergeCell ref="K1176:K1181"/>
    <mergeCell ref="A1230:A1235"/>
    <mergeCell ref="B1230:B1235"/>
    <mergeCell ref="I1230:I1235"/>
    <mergeCell ref="K1230:K1235"/>
    <mergeCell ref="A1236:A1241"/>
    <mergeCell ref="B1236:B1241"/>
    <mergeCell ref="I1236:I1241"/>
    <mergeCell ref="K1236:K1241"/>
    <mergeCell ref="A1218:A1223"/>
    <mergeCell ref="B1218:B1223"/>
    <mergeCell ref="I1218:I1223"/>
    <mergeCell ref="K1218:K1223"/>
    <mergeCell ref="A1224:A1229"/>
    <mergeCell ref="B1224:B1229"/>
    <mergeCell ref="I1224:I1229"/>
    <mergeCell ref="K1224:K1229"/>
    <mergeCell ref="A1206:A1211"/>
    <mergeCell ref="B1206:B1211"/>
    <mergeCell ref="I1206:I1211"/>
    <mergeCell ref="K1206:K1211"/>
    <mergeCell ref="A1212:A1217"/>
    <mergeCell ref="B1212:B1217"/>
    <mergeCell ref="I1212:I1217"/>
    <mergeCell ref="K1212:K1217"/>
    <mergeCell ref="A1266:A1271"/>
    <mergeCell ref="B1266:B1271"/>
    <mergeCell ref="I1266:I1271"/>
    <mergeCell ref="K1266:K1271"/>
    <mergeCell ref="A1272:A1277"/>
    <mergeCell ref="B1272:B1277"/>
    <mergeCell ref="I1272:I1277"/>
    <mergeCell ref="K1272:K1277"/>
    <mergeCell ref="A1254:A1259"/>
    <mergeCell ref="B1254:B1259"/>
    <mergeCell ref="I1254:I1259"/>
    <mergeCell ref="K1254:K1259"/>
    <mergeCell ref="A1260:A1265"/>
    <mergeCell ref="B1260:B1265"/>
    <mergeCell ref="I1260:I1265"/>
    <mergeCell ref="K1260:K1265"/>
    <mergeCell ref="A1242:A1247"/>
    <mergeCell ref="B1242:B1247"/>
    <mergeCell ref="I1242:I1247"/>
    <mergeCell ref="K1242:K1247"/>
    <mergeCell ref="A1248:A1253"/>
    <mergeCell ref="B1248:B1253"/>
    <mergeCell ref="I1248:I1253"/>
    <mergeCell ref="K1248:K1253"/>
    <mergeCell ref="A1302:A1307"/>
    <mergeCell ref="B1302:B1307"/>
    <mergeCell ref="I1302:I1307"/>
    <mergeCell ref="K1302:K1307"/>
    <mergeCell ref="A1308:A1313"/>
    <mergeCell ref="B1308:B1313"/>
    <mergeCell ref="I1308:I1313"/>
    <mergeCell ref="K1308:K1313"/>
    <mergeCell ref="A1290:A1295"/>
    <mergeCell ref="B1290:B1295"/>
    <mergeCell ref="I1290:I1295"/>
    <mergeCell ref="K1290:K1295"/>
    <mergeCell ref="A1296:A1301"/>
    <mergeCell ref="B1296:B1301"/>
    <mergeCell ref="I1296:I1301"/>
    <mergeCell ref="K1296:K1301"/>
    <mergeCell ref="A1278:A1283"/>
    <mergeCell ref="B1278:B1283"/>
    <mergeCell ref="I1278:I1283"/>
    <mergeCell ref="K1278:K1283"/>
    <mergeCell ref="A1284:A1289"/>
    <mergeCell ref="B1284:B1289"/>
    <mergeCell ref="I1284:I1289"/>
    <mergeCell ref="K1284:K1289"/>
    <mergeCell ref="A1338:A1343"/>
    <mergeCell ref="B1338:B1343"/>
    <mergeCell ref="I1338:I1343"/>
    <mergeCell ref="K1338:K1343"/>
    <mergeCell ref="A1344:A1349"/>
    <mergeCell ref="B1344:B1349"/>
    <mergeCell ref="I1344:I1349"/>
    <mergeCell ref="K1344:K1349"/>
    <mergeCell ref="A1326:A1331"/>
    <mergeCell ref="B1326:B1331"/>
    <mergeCell ref="I1326:I1331"/>
    <mergeCell ref="K1326:K1331"/>
    <mergeCell ref="A1332:A1337"/>
    <mergeCell ref="B1332:B1337"/>
    <mergeCell ref="I1332:I1337"/>
    <mergeCell ref="K1332:K1337"/>
    <mergeCell ref="A1314:A1319"/>
    <mergeCell ref="B1314:B1319"/>
    <mergeCell ref="I1314:I1319"/>
    <mergeCell ref="K1314:K1319"/>
    <mergeCell ref="A1320:A1325"/>
    <mergeCell ref="B1320:B1325"/>
    <mergeCell ref="I1320:I1325"/>
    <mergeCell ref="K1320:K1325"/>
    <mergeCell ref="A1374:A1379"/>
    <mergeCell ref="B1374:B1379"/>
    <mergeCell ref="I1374:I1379"/>
    <mergeCell ref="K1374:K1379"/>
    <mergeCell ref="A1380:A1385"/>
    <mergeCell ref="B1380:B1385"/>
    <mergeCell ref="I1380:I1385"/>
    <mergeCell ref="K1380:K1385"/>
    <mergeCell ref="A1362:A1367"/>
    <mergeCell ref="B1362:B1367"/>
    <mergeCell ref="I1362:I1367"/>
    <mergeCell ref="K1362:K1367"/>
    <mergeCell ref="A1368:A1373"/>
    <mergeCell ref="B1368:B1373"/>
    <mergeCell ref="I1368:I1373"/>
    <mergeCell ref="K1368:K1373"/>
    <mergeCell ref="A1350:A1355"/>
    <mergeCell ref="B1350:B1355"/>
    <mergeCell ref="I1350:I1355"/>
    <mergeCell ref="K1350:K1355"/>
    <mergeCell ref="A1356:A1361"/>
    <mergeCell ref="B1356:B1361"/>
    <mergeCell ref="I1356:I1361"/>
    <mergeCell ref="K1356:K1361"/>
    <mergeCell ref="I1416:I1421"/>
    <mergeCell ref="K1416:K1421"/>
    <mergeCell ref="A1398:A1403"/>
    <mergeCell ref="B1398:B1403"/>
    <mergeCell ref="I1398:I1403"/>
    <mergeCell ref="K1398:K1403"/>
    <mergeCell ref="A1404:A1409"/>
    <mergeCell ref="B1404:B1409"/>
    <mergeCell ref="I1404:I1409"/>
    <mergeCell ref="K1404:K1409"/>
    <mergeCell ref="A1386:A1391"/>
    <mergeCell ref="B1386:B1391"/>
    <mergeCell ref="I1386:I1391"/>
    <mergeCell ref="K1386:K1391"/>
    <mergeCell ref="A1392:A1397"/>
    <mergeCell ref="B1392:B1397"/>
    <mergeCell ref="I1392:I1397"/>
    <mergeCell ref="K1392:K1397"/>
    <mergeCell ref="A1482:A1487"/>
    <mergeCell ref="B1482:B1487"/>
    <mergeCell ref="I1482:I1487"/>
    <mergeCell ref="K1482:K1487"/>
    <mergeCell ref="A1470:A1475"/>
    <mergeCell ref="B1470:B1475"/>
    <mergeCell ref="A1446:A1451"/>
    <mergeCell ref="B1446:B1451"/>
    <mergeCell ref="I1446:I1451"/>
    <mergeCell ref="K1446:K1451"/>
    <mergeCell ref="A1452:A1457"/>
    <mergeCell ref="B1452:B1457"/>
    <mergeCell ref="I1452:I1457"/>
    <mergeCell ref="K1452:K1457"/>
    <mergeCell ref="A1434:A1439"/>
    <mergeCell ref="B1434:B1439"/>
    <mergeCell ref="I1434:I1439"/>
    <mergeCell ref="K1434:K1439"/>
    <mergeCell ref="A1440:A1445"/>
    <mergeCell ref="B1440:B1445"/>
    <mergeCell ref="I1440:I1445"/>
    <mergeCell ref="K1440:K1445"/>
    <mergeCell ref="I1470:I1475"/>
    <mergeCell ref="K1470:K1475"/>
    <mergeCell ref="A1476:A1481"/>
    <mergeCell ref="B1476:B1481"/>
    <mergeCell ref="I1476:I1481"/>
    <mergeCell ref="K1476:K1481"/>
    <mergeCell ref="A1464:A1469"/>
    <mergeCell ref="B1464:B1469"/>
    <mergeCell ref="I1464:I1469"/>
    <mergeCell ref="K1464:K1469"/>
    <mergeCell ref="A1500:A1505"/>
    <mergeCell ref="B1500:B1505"/>
    <mergeCell ref="I1500:I1505"/>
    <mergeCell ref="K1500:K1505"/>
    <mergeCell ref="A1506:A1511"/>
    <mergeCell ref="B1506:B1511"/>
    <mergeCell ref="I1506:I1511"/>
    <mergeCell ref="J1506:J1511"/>
    <mergeCell ref="K1506:K1511"/>
    <mergeCell ref="A1488:A1493"/>
    <mergeCell ref="B1488:B1493"/>
    <mergeCell ref="I1488:I1493"/>
    <mergeCell ref="K1488:K1493"/>
    <mergeCell ref="A1494:A1499"/>
    <mergeCell ref="B1494:B1499"/>
    <mergeCell ref="I1494:I1499"/>
    <mergeCell ref="K1494:K1499"/>
    <mergeCell ref="A1536:A1541"/>
    <mergeCell ref="B1536:B1541"/>
    <mergeCell ref="I1536:I1541"/>
    <mergeCell ref="K1536:K1541"/>
    <mergeCell ref="A1542:A1547"/>
    <mergeCell ref="B1542:B1547"/>
    <mergeCell ref="I1542:I1547"/>
    <mergeCell ref="K1542:K1547"/>
    <mergeCell ref="A1524:A1529"/>
    <mergeCell ref="B1524:B1529"/>
    <mergeCell ref="I1524:I1529"/>
    <mergeCell ref="K1524:K1529"/>
    <mergeCell ref="A1530:A1535"/>
    <mergeCell ref="B1530:B1535"/>
    <mergeCell ref="I1530:I1535"/>
    <mergeCell ref="K1530:K1535"/>
    <mergeCell ref="A1512:A1517"/>
    <mergeCell ref="B1512:B1517"/>
    <mergeCell ref="I1512:I1517"/>
    <mergeCell ref="J1512:J1517"/>
    <mergeCell ref="K1512:K1517"/>
    <mergeCell ref="A1518:A1523"/>
    <mergeCell ref="B1518:B1523"/>
    <mergeCell ref="I1518:I1523"/>
    <mergeCell ref="J1518:J1547"/>
    <mergeCell ref="K1518:K1523"/>
    <mergeCell ref="B1560:B1565"/>
    <mergeCell ref="I1560:I1565"/>
    <mergeCell ref="K1560:K1565"/>
    <mergeCell ref="A1566:A1571"/>
    <mergeCell ref="B1566:B1571"/>
    <mergeCell ref="I1566:I1571"/>
    <mergeCell ref="J1566:J1613"/>
    <mergeCell ref="K1566:K1571"/>
    <mergeCell ref="A1572:A1577"/>
    <mergeCell ref="B1572:B1577"/>
    <mergeCell ref="A1548:A1553"/>
    <mergeCell ref="B1548:B1553"/>
    <mergeCell ref="I1548:I1553"/>
    <mergeCell ref="J1548:J1565"/>
    <mergeCell ref="K1548:K1553"/>
    <mergeCell ref="A1554:A1559"/>
    <mergeCell ref="B1554:B1559"/>
    <mergeCell ref="I1554:I1559"/>
    <mergeCell ref="K1554:K1559"/>
    <mergeCell ref="A1560:A1565"/>
    <mergeCell ref="A1596:A1601"/>
    <mergeCell ref="B1596:B1601"/>
    <mergeCell ref="I1596:I1601"/>
    <mergeCell ref="K1596:K1601"/>
    <mergeCell ref="A1602:A1607"/>
    <mergeCell ref="B1602:B1607"/>
    <mergeCell ref="I1602:I1607"/>
    <mergeCell ref="K1602:K1607"/>
    <mergeCell ref="A1584:A1589"/>
    <mergeCell ref="B1584:B1589"/>
    <mergeCell ref="I1584:I1589"/>
    <mergeCell ref="K1584:K1589"/>
    <mergeCell ref="A1590:A1595"/>
    <mergeCell ref="B1590:B1595"/>
    <mergeCell ref="I1590:I1595"/>
    <mergeCell ref="K1590:K1595"/>
    <mergeCell ref="I1572:I1577"/>
    <mergeCell ref="K1572:K1577"/>
    <mergeCell ref="A1578:A1583"/>
    <mergeCell ref="B1578:B1583"/>
    <mergeCell ref="I1578:I1583"/>
    <mergeCell ref="K1578:K1583"/>
    <mergeCell ref="A1632:A1637"/>
    <mergeCell ref="B1632:B1637"/>
    <mergeCell ref="I1632:I1637"/>
    <mergeCell ref="K1632:K1637"/>
    <mergeCell ref="A1638:A1643"/>
    <mergeCell ref="B1638:B1643"/>
    <mergeCell ref="I1638:I1643"/>
    <mergeCell ref="K1638:K1643"/>
    <mergeCell ref="B1620:B1625"/>
    <mergeCell ref="I1620:I1625"/>
    <mergeCell ref="K1620:K1625"/>
    <mergeCell ref="A1626:A1631"/>
    <mergeCell ref="B1626:B1631"/>
    <mergeCell ref="I1626:I1631"/>
    <mergeCell ref="K1626:K1631"/>
    <mergeCell ref="A1608:A1613"/>
    <mergeCell ref="B1608:B1613"/>
    <mergeCell ref="I1608:I1613"/>
    <mergeCell ref="K1608:K1613"/>
    <mergeCell ref="A1614:A1619"/>
    <mergeCell ref="B1614:B1619"/>
    <mergeCell ref="I1614:I1619"/>
    <mergeCell ref="K1614:K1619"/>
    <mergeCell ref="A1620:A1625"/>
    <mergeCell ref="B1656:B1661"/>
    <mergeCell ref="I1656:I1661"/>
    <mergeCell ref="J1656:J1685"/>
    <mergeCell ref="K1656:K1661"/>
    <mergeCell ref="A1662:A1667"/>
    <mergeCell ref="B1662:B1667"/>
    <mergeCell ref="I1662:I1667"/>
    <mergeCell ref="K1662:K1667"/>
    <mergeCell ref="A1668:A1673"/>
    <mergeCell ref="A1644:A1649"/>
    <mergeCell ref="B1644:B1649"/>
    <mergeCell ref="I1644:I1649"/>
    <mergeCell ref="K1644:K1649"/>
    <mergeCell ref="A1650:A1655"/>
    <mergeCell ref="B1650:B1655"/>
    <mergeCell ref="I1650:I1655"/>
    <mergeCell ref="K1650:K1655"/>
    <mergeCell ref="A1680:A1685"/>
    <mergeCell ref="B1680:B1685"/>
    <mergeCell ref="I1680:I1685"/>
    <mergeCell ref="K1680:K1685"/>
    <mergeCell ref="B1668:B1673"/>
    <mergeCell ref="I1668:I1673"/>
    <mergeCell ref="K1668:K1673"/>
    <mergeCell ref="A1674:A1679"/>
    <mergeCell ref="B1674:B1679"/>
    <mergeCell ref="I1674:I1679"/>
    <mergeCell ref="K1674:K1679"/>
    <mergeCell ref="A1656:A1661"/>
    <mergeCell ref="I306:I311"/>
    <mergeCell ref="K306:K311"/>
    <mergeCell ref="A312:A317"/>
    <mergeCell ref="B312:B317"/>
    <mergeCell ref="A1724:B1724"/>
    <mergeCell ref="A1704:A1709"/>
    <mergeCell ref="B1704:B1709"/>
    <mergeCell ref="I1704:I1709"/>
    <mergeCell ref="J1704:J1721"/>
    <mergeCell ref="K1704:K1709"/>
    <mergeCell ref="A1710:A1715"/>
    <mergeCell ref="B1710:B1715"/>
    <mergeCell ref="I1710:I1715"/>
    <mergeCell ref="K1710:K1715"/>
    <mergeCell ref="A1716:A1721"/>
    <mergeCell ref="B1692:B1697"/>
    <mergeCell ref="I1692:I1697"/>
    <mergeCell ref="K1692:K1697"/>
    <mergeCell ref="A1698:A1703"/>
    <mergeCell ref="B1698:B1703"/>
    <mergeCell ref="I1698:I1703"/>
    <mergeCell ref="K1698:K1703"/>
    <mergeCell ref="J1686:J1703"/>
    <mergeCell ref="K1686:K1691"/>
    <mergeCell ref="A1692:A1697"/>
    <mergeCell ref="B1716:B1721"/>
    <mergeCell ref="I1716:I1721"/>
    <mergeCell ref="K1716:K1721"/>
    <mergeCell ref="A1686:A1691"/>
    <mergeCell ref="B1686:B1691"/>
    <mergeCell ref="I1686:I1691"/>
    <mergeCell ref="J1614:J1655"/>
    <mergeCell ref="A804:A809"/>
    <mergeCell ref="B804:B809"/>
    <mergeCell ref="I804:I809"/>
    <mergeCell ref="K804:K809"/>
    <mergeCell ref="A330:A335"/>
    <mergeCell ref="B330:B335"/>
    <mergeCell ref="I330:I335"/>
    <mergeCell ref="K330:K335"/>
    <mergeCell ref="A336:A341"/>
    <mergeCell ref="B336:B341"/>
    <mergeCell ref="I336:I341"/>
    <mergeCell ref="K336:K341"/>
    <mergeCell ref="I234:I239"/>
    <mergeCell ref="K234:K239"/>
    <mergeCell ref="A246:A251"/>
    <mergeCell ref="B246:B251"/>
    <mergeCell ref="I246:I251"/>
    <mergeCell ref="K246:K251"/>
    <mergeCell ref="A240:A245"/>
    <mergeCell ref="B240:B245"/>
    <mergeCell ref="I240:I245"/>
    <mergeCell ref="K240:K245"/>
    <mergeCell ref="A318:A323"/>
    <mergeCell ref="B318:B323"/>
    <mergeCell ref="I318:I323"/>
    <mergeCell ref="K318:K323"/>
    <mergeCell ref="A324:A329"/>
    <mergeCell ref="B324:B329"/>
    <mergeCell ref="I324:I329"/>
    <mergeCell ref="K324:K329"/>
    <mergeCell ref="A306:A311"/>
    <mergeCell ref="B306:B311"/>
    <mergeCell ref="A420:A425"/>
    <mergeCell ref="B420:B425"/>
    <mergeCell ref="I420:I425"/>
    <mergeCell ref="K420:K425"/>
    <mergeCell ref="A426:A431"/>
    <mergeCell ref="B426:B431"/>
    <mergeCell ref="I426:I431"/>
    <mergeCell ref="K426:K431"/>
    <mergeCell ref="I432:I437"/>
    <mergeCell ref="K432:K437"/>
    <mergeCell ref="A444:A449"/>
    <mergeCell ref="B444:B449"/>
    <mergeCell ref="I444:I449"/>
    <mergeCell ref="K444:K449"/>
    <mergeCell ref="A438:A443"/>
    <mergeCell ref="B438:B443"/>
    <mergeCell ref="I438:I443"/>
    <mergeCell ref="K438:K443"/>
    <mergeCell ref="A1128:A1133"/>
    <mergeCell ref="B1128:B1133"/>
    <mergeCell ref="I1128:I1133"/>
    <mergeCell ref="K1128:K1133"/>
    <mergeCell ref="A1458:A1463"/>
    <mergeCell ref="B1458:B1463"/>
    <mergeCell ref="I1458:I1463"/>
    <mergeCell ref="K1458:K1463"/>
    <mergeCell ref="A1422:A1427"/>
    <mergeCell ref="B1422:B1427"/>
    <mergeCell ref="I1422:I1427"/>
    <mergeCell ref="K1422:K1427"/>
    <mergeCell ref="A1428:A1433"/>
    <mergeCell ref="B1428:B1433"/>
    <mergeCell ref="I1428:I1433"/>
    <mergeCell ref="K1428:K1433"/>
    <mergeCell ref="A816:A821"/>
    <mergeCell ref="B816:B821"/>
    <mergeCell ref="I816:I821"/>
    <mergeCell ref="K816:K821"/>
    <mergeCell ref="A852:A857"/>
    <mergeCell ref="B852:B857"/>
    <mergeCell ref="I852:I857"/>
    <mergeCell ref="K852:K857"/>
    <mergeCell ref="A846:A851"/>
    <mergeCell ref="B846:B851"/>
    <mergeCell ref="A1410:A1415"/>
    <mergeCell ref="B1410:B1415"/>
    <mergeCell ref="I1410:I1415"/>
    <mergeCell ref="K1410:K1415"/>
    <mergeCell ref="A1416:A1421"/>
    <mergeCell ref="B1416:B1421"/>
  </mergeCells>
  <pageMargins left="0.70866141732283472" right="0.70866141732283472" top="0.2" bottom="0.19685039370078741" header="0.19685039370078741"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август</vt:lpstr>
      <vt:lpstr>август!Область_печати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babkina.nv</dc:creator>
  <cp:lastModifiedBy>Пользователь Windows</cp:lastModifiedBy>
  <cp:lastPrinted>2024-09-11T08:43:40Z</cp:lastPrinted>
  <dcterms:created xsi:type="dcterms:W3CDTF">2022-05-04T09:02:52Z</dcterms:created>
  <dcterms:modified xsi:type="dcterms:W3CDTF">2024-09-11T08:46:22Z</dcterms:modified>
</cp:coreProperties>
</file>