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\\srv-docs.kalinin.tver.ru\shared\БЮДЖЕТ на 2025-2027 годы\Июль\"/>
    </mc:Choice>
  </mc:AlternateContent>
  <xr:revisionPtr revIDLastSave="0" documentId="13_ncr:1_{CCE5DEB7-BAF9-4E51-95E5-AF782C614625}" xr6:coauthVersionLast="47" xr6:coauthVersionMax="47" xr10:uidLastSave="{00000000-0000-0000-0000-000000000000}"/>
  <bookViews>
    <workbookView xWindow="2205" yWindow="2205" windowWidth="21600" windowHeight="11385" firstSheet="2" activeTab="2" xr2:uid="{00000000-000D-0000-FFFF-FFFF00000000}"/>
  </bookViews>
  <sheets>
    <sheet name="июнь 2025" sheetId="6" state="hidden" r:id="rId1"/>
    <sheet name="Доп. потребн июнь 2025 МБ" sheetId="12" state="hidden" r:id="rId2"/>
    <sheet name="изменения июль 2025" sheetId="13" r:id="rId3"/>
    <sheet name="образование" sheetId="10" state="hidden" r:id="rId4"/>
    <sheet name="Лист3" sheetId="9" state="hidden" r:id="rId5"/>
    <sheet name="Лист1" sheetId="11" state="hidden" r:id="rId6"/>
  </sheets>
  <definedNames>
    <definedName name="_xlnm._FilterDatabase" localSheetId="1" hidden="1">'Доп. потребн июнь 2025 МБ'!$A$2:$D$34</definedName>
    <definedName name="_xlnm._FilterDatabase" localSheetId="2" hidden="1">'изменения июль 2025'!$A$11:$C$21</definedName>
    <definedName name="_xlnm._FilterDatabase" localSheetId="0" hidden="1">'июнь 2025'!$A$2:$F$42</definedName>
    <definedName name="А47" localSheetId="3">#REF!</definedName>
    <definedName name="А47">#REF!</definedName>
    <definedName name="_xlnm.Print_Area" localSheetId="1">'Доп. потребн июнь 2025 МБ'!$A$1:$C$32</definedName>
    <definedName name="_xlnm.Print_Area" localSheetId="2">'изменения июль 2025'!$A$1:$C$21</definedName>
    <definedName name="_xlnm.Print_Area" localSheetId="0">'июнь 2025'!$A$1:$E$40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3" l="1"/>
  <c r="B7" i="13" s="1"/>
  <c r="B5" i="13"/>
  <c r="B4" i="13" s="1"/>
  <c r="B3" i="13" s="1"/>
  <c r="B15" i="13" l="1"/>
  <c r="B14" i="13" l="1"/>
  <c r="B13" i="13" s="1"/>
  <c r="B19" i="13"/>
  <c r="B18" i="13" s="1"/>
  <c r="B21" i="13"/>
  <c r="B20" i="13" s="1"/>
  <c r="B21" i="10"/>
  <c r="B18" i="10"/>
  <c r="B9" i="10"/>
  <c r="B8" i="10"/>
  <c r="B7" i="10"/>
  <c r="B6" i="10" s="1"/>
  <c r="B30" i="12"/>
  <c r="B29" i="12"/>
  <c r="B21" i="12"/>
  <c r="B18" i="12"/>
  <c r="B17" i="12"/>
  <c r="B4" i="12"/>
  <c r="B33" i="6"/>
  <c r="D27" i="6"/>
  <c r="C27" i="6"/>
  <c r="B27" i="6"/>
  <c r="B24" i="6"/>
  <c r="B19" i="6"/>
  <c r="B15" i="6" s="1"/>
  <c r="D15" i="6"/>
  <c r="C15" i="6"/>
  <c r="B7" i="6"/>
  <c r="D4" i="6"/>
  <c r="D3" i="6" s="1"/>
  <c r="C4" i="6"/>
  <c r="C3" i="6" s="1"/>
  <c r="B4" i="6"/>
  <c r="B15" i="12" l="1"/>
  <c r="B3" i="12" s="1"/>
  <c r="B4" i="10"/>
  <c r="B3" i="10" s="1"/>
  <c r="B11" i="10"/>
  <c r="B12" i="13"/>
  <c r="B3" i="6"/>
</calcChain>
</file>

<file path=xl/sharedStrings.xml><?xml version="1.0" encoding="utf-8"?>
<sst xmlns="http://schemas.openxmlformats.org/spreadsheetml/2006/main" count="142" uniqueCount="107">
  <si>
    <t xml:space="preserve">Пояснения к проекту решения о внесении изменений в бюджет Калининского  муниципального округа Тверской области  по расходной части                                                     на март 2025 года                                                                                                                                                               (тыс.руб.)         </t>
  </si>
  <si>
    <t>ГРБС</t>
  </si>
  <si>
    <t>Сумма на 2025 год</t>
  </si>
  <si>
    <t>Сумма на 2026 год</t>
  </si>
  <si>
    <t>Сумма на 2027 год</t>
  </si>
  <si>
    <t>Наименование расходов</t>
  </si>
  <si>
    <t>ВСЕГО                         Увеличение +         Уменьшение -</t>
  </si>
  <si>
    <t>Увеличение + Уменьшение -                    за счет безвозмеждных поступлений</t>
  </si>
  <si>
    <t>Администрация округа</t>
  </si>
  <si>
    <t>Капитальный ремонт и ремонт улично-дорожной сети муниципальных образований Тверской области</t>
  </si>
  <si>
    <t>Ремонт дворовых территорий многоквартирных домов, проездов к дворовым территориям многоквартирных домов населенных пунктов</t>
  </si>
  <si>
    <t>Расходы на реализацию мероприятий по обращениям, поступающим к депутатам Законодательного Собрания Тверской области</t>
  </si>
  <si>
    <t>поступление от физ лиц. на ремонт уличного освещения в д.Аввакумово</t>
  </si>
  <si>
    <t xml:space="preserve">Управление образования </t>
  </si>
  <si>
    <t>Комитет по делам культуры, молодежи и спорта</t>
  </si>
  <si>
    <t>на обеспечение развития и укрепления материально-технической базы домов культуры в населённых пунктах с числом жителей до 50 тысяч человек;</t>
  </si>
  <si>
    <t xml:space="preserve">Субсидии из областного бюджета на мероприятия по модернизации библиотек в части комплектования книжных фондов библиотек муниципальных образований </t>
  </si>
  <si>
    <t>поступление от физ лиц. для учреждений культуры</t>
  </si>
  <si>
    <t xml:space="preserve">Уменьшение  ассигнованй за счет собственных средств  </t>
  </si>
  <si>
    <t>мероприятия программы "Управление муниципальным имуществом и земельными ресурсами Калининского муниципального округа Тверской области 
на 2025-2030 годы" из них :                                      - 787,0-Инвентаризация, постановка на кадастровый учет бесхозяйных объектов недвижимого имущества;                                          -363,0- Работа с арендаторами и рассылка исходящей корреспонденции;</t>
  </si>
  <si>
    <t>Оценка объектов муниципального имущества Калининского муниципального округа</t>
  </si>
  <si>
    <t xml:space="preserve">ремонт мест захоронения </t>
  </si>
  <si>
    <t>обустройство мест массового отдыха</t>
  </si>
  <si>
    <t>Приобретение и установка  детских площадок на территории населенных пунктов (Экономия по результатам торгов)</t>
  </si>
  <si>
    <t>укрепление материально-технической базы муниципальных общеобразовательных организаций за счет средств  бюджета  округа</t>
  </si>
  <si>
    <t xml:space="preserve"> -2300-Осуществление комплекса мер по антитеррористической безопасности дошкольных учреждений;                                      -700,0-Ремонт зданий и помещений, находящихся в муниципальной собственности и используемых для  размещения общеобразовательных учреждений</t>
  </si>
  <si>
    <t xml:space="preserve"> 1421-мун задание дошкольных учреждений; -2450 - мун. задание учреждений образования</t>
  </si>
  <si>
    <t xml:space="preserve">Увеличение  ассигнованй за счет собственных средств </t>
  </si>
  <si>
    <t>Проведение ремонтных работ (ремонт кровли) нежилого здания пгт.Орша, ул Привокзальная, д.11 Пожарное депо</t>
  </si>
  <si>
    <t xml:space="preserve">Подготовка проектно-сметной документации на капитальный ремонт здания  МОУ "Краснопресненская СОШ" и проведение проверки достоверности определения сметной стоимости </t>
  </si>
  <si>
    <t>отправка корреспондеции Административная комиссия</t>
  </si>
  <si>
    <t>Организация  и обслуживание сетей уличного освещения МКУ "Северо-Восточный"</t>
  </si>
  <si>
    <t>Содержание  детских и спортивных площадок</t>
  </si>
  <si>
    <t>Содержание и благоустройство территорий общего пользования (пероектирование парковой зоны в д.Рязаново</t>
  </si>
  <si>
    <t>дополнительные ассигнования на организацию трудоустройства обучающихся общеобразовательных учреждений в каникулярное время</t>
  </si>
  <si>
    <t xml:space="preserve">на организация отдыха детей в каникулярное время (подвоз) </t>
  </si>
  <si>
    <t>дополнительные ассигнования на проведение капитального ремонта здания "Октябрьской СОШ им. С.Я. Лемешева"</t>
  </si>
  <si>
    <r>
      <rPr>
        <sz val="13.5"/>
        <rFont val="Times New Roman"/>
        <charset val="204"/>
      </rPr>
      <t xml:space="preserve">обеспечения подвоза учащихся, из них:                              </t>
    </r>
    <r>
      <rPr>
        <b/>
        <sz val="13.5"/>
        <rFont val="Times New Roman"/>
        <charset val="204"/>
      </rPr>
      <t>+ 3438,49-</t>
    </r>
    <r>
      <rPr>
        <sz val="13.5"/>
        <rFont val="Times New Roman"/>
        <charset val="204"/>
      </rPr>
      <t xml:space="preserve">  доплата водителям школьных автобусов за счет собственных средств;                                   </t>
    </r>
  </si>
  <si>
    <t>Финансовое управлние</t>
  </si>
  <si>
    <t>ДЕФИЦИТ</t>
  </si>
  <si>
    <t>Газоснабжение населенных пунктов д. Ветлино д. Андрианово Калининского муниципального округа Тверской области ( срок выполнения выполнеия проектно-изыскательских работ и прохождения гос.экспертизы -май 2026года</t>
  </si>
  <si>
    <t xml:space="preserve">объекты газоснабжения населенных пунктов в рамках реализации мероприятия "Развитие системы газоснабжения населенных пунктов Тверской области.  (объекты  не включенны АИП Тверской области на 2026 год) </t>
  </si>
  <si>
    <t>Строительство блочно-модульной котельной мощностью 3,2 МВт для теплоснабжения нп Эммаусская школа - интернат Эммаусского с/п с инженерными сетями к ней</t>
  </si>
  <si>
    <t>Строительство газовой котельной в ж/д. ст. Кулицкая с инженерными сетями к ней</t>
  </si>
  <si>
    <t xml:space="preserve">Строительство блочно-модульной газовой котельной в д. Савватьево Каблуковского с/п с инженерными сетями к ней, мощностью 1,93 Гкал/час  (объект  не включен АИП Тверской области на 2026 год) </t>
  </si>
  <si>
    <t>Ремонт системы водоотведения в д. Некрасово Калининского муниципального округа</t>
  </si>
  <si>
    <t>Ремонт системы водоотведения в д. Езвино Калининского муниципального округа</t>
  </si>
  <si>
    <t>Благоустройство  центральной площади в д. Аввакумово</t>
  </si>
  <si>
    <r>
      <rPr>
        <sz val="13.5"/>
        <rFont val="Times New Roman"/>
        <charset val="204"/>
      </rPr>
      <t xml:space="preserve">   </t>
    </r>
    <r>
      <rPr>
        <b/>
        <sz val="13.5"/>
        <rFont val="Times New Roman"/>
        <charset val="204"/>
      </rPr>
      <t>+ 8664,12</t>
    </r>
    <r>
      <rPr>
        <sz val="13.5"/>
        <rFont val="Times New Roman"/>
        <charset val="204"/>
      </rPr>
      <t xml:space="preserve">-установка железобетонных конструкций и элементов ограждений гражданских кладбищ ( с.Васильевское- 3106,16; с.Михайловское -5557,96)                                                          </t>
    </r>
    <r>
      <rPr>
        <b/>
        <sz val="13.5"/>
        <rFont val="Times New Roman"/>
        <charset val="204"/>
      </rPr>
      <t>+ 4080,0</t>
    </r>
    <r>
      <rPr>
        <sz val="13.5"/>
        <rFont val="Times New Roman"/>
        <charset val="204"/>
      </rPr>
      <t xml:space="preserve">- вывоз несакционированного мусора с территории захоронений (МБУ "Благоустрйство);                                              </t>
    </r>
    <r>
      <rPr>
        <b/>
        <sz val="13.5"/>
        <rFont val="Times New Roman"/>
        <charset val="204"/>
      </rPr>
      <t>+900,0</t>
    </r>
    <r>
      <rPr>
        <sz val="13.5"/>
        <rFont val="Times New Roman"/>
        <charset val="204"/>
      </rPr>
      <t>- снос авварийных деревьев на территории мест захоронений (МБУ "Благоустрйство);</t>
    </r>
  </si>
  <si>
    <t xml:space="preserve">  +2303,57-технологическое подключение и техническое обслуживание сетей наружного освещения территории МКУ ТО Северо-Восточный";                                                           +2600,0 -на ремонт сетей наружного освещения в п. Маяк ТО "Юго-Восточный;                                                   +2289,38 -на ремонт уличного освещения д. Люшино, д. Некрасово ТО «Юго-Западный» </t>
  </si>
  <si>
    <t xml:space="preserve">установка детского игрового комплекса в д. Селино победителю конкурса благоустройства </t>
  </si>
  <si>
    <t xml:space="preserve"> на ликвидацию несанкционированных свалок на территориях населенных                               +1500,0-ТО «Северо-Восточный»,                          +800,0 ТО «Юго-Западный»;</t>
  </si>
  <si>
    <t xml:space="preserve">  +744,0-на покос травы в населенных пунктах, ТО "Юго-западный",                                                        +367,0-на приобьритение малых архитектурных форм (скамейка МАФ-252-46) в количестве 5 штук,                                                                     +1368,9 -на устройство траура в д. Рязаново;</t>
  </si>
  <si>
    <t>Техническое перевооружение  опасного производственного объекта в части замены котлов в котельной по адресу: Россия, Тверская область, Калининский район, Медновское сельское поселение, с. Медное, ул. Школьная, д. 36</t>
  </si>
  <si>
    <t>Техническое перевооружение опасного производственного объекта  в части замены котлов в котельной с. Михайловское</t>
  </si>
  <si>
    <t>Техническое перевооружение опасного производственного объекта в части замены котлов в котельной пос. Загородный</t>
  </si>
  <si>
    <t>Техническое перевооружение опасного производственного объекта «Система теплоснабжения п. Суховерково»</t>
  </si>
  <si>
    <t>Ремонт системы водоотведения в с. Михайловское Калининского муниципального округа</t>
  </si>
  <si>
    <t>приобретение дизельных генераторов в кол-ве 9 штук в целях обеспечения объектов коммунальной инфраструктуры резервными источниками питания</t>
  </si>
  <si>
    <r>
      <rPr>
        <sz val="13.5"/>
        <rFont val="Times New Roman"/>
        <charset val="204"/>
      </rPr>
      <t xml:space="preserve">обеспечения подвоза учащихся, из них:                              </t>
    </r>
    <r>
      <rPr>
        <b/>
        <sz val="13.5"/>
        <rFont val="Times New Roman"/>
        <charset val="204"/>
      </rPr>
      <t>+ 9056,7</t>
    </r>
    <r>
      <rPr>
        <sz val="13.5"/>
        <rFont val="Times New Roman"/>
        <charset val="204"/>
      </rPr>
      <t xml:space="preserve">-  доплата водителям школьных автобусов за счет собственных средств;                                   </t>
    </r>
    <r>
      <rPr>
        <b/>
        <sz val="13.5"/>
        <rFont val="Times New Roman"/>
        <charset val="204"/>
      </rPr>
      <t>+563,54</t>
    </r>
    <r>
      <rPr>
        <sz val="13.5"/>
        <rFont val="Times New Roman"/>
        <charset val="204"/>
      </rPr>
      <t xml:space="preserve"> - проведение технического обслуживания автобуса МОУ "Горютинская СОШ", приобретение автомобильных шин (МОУ "Горютинская СОШ", "Бурашевская СОШ", Никулинская СОШ</t>
    </r>
  </si>
  <si>
    <t>Ремонт медицинских кабинетов в помещениях  детских садов и школ</t>
  </si>
  <si>
    <t>Ремонт</t>
  </si>
  <si>
    <t xml:space="preserve">на создание сквера мемориального комплекса защитникам Родины ВОВ 1941-1945 по адресу д.Квакшино (2 этап) </t>
  </si>
  <si>
    <t>на создание на территории мемориального комплекса в п.Заволжский стен памяти, посвященных павшим воинам, принимавшим участи интернацинальных конфликтах, а так же бойцам павшим в зоне проведения СВО</t>
  </si>
  <si>
    <t>Дума округа</t>
  </si>
  <si>
    <t>Изменения в бюджет по расходам                                                                                                                 октябрь  2016 года</t>
  </si>
  <si>
    <t>Сумма</t>
  </si>
  <si>
    <t>Увеличение расходов за счет собственных средств</t>
  </si>
  <si>
    <t>Администрация района</t>
  </si>
  <si>
    <t xml:space="preserve"> -1599,5 -оснащение нового дошкольного учреждения "Детский сад на 110 мест в поселке Чуприяновка (оплата труда - 495,26, коммунальные услуги - 248,961, мягкий инвентарь - 564,39, хоз.товары -290,88)  </t>
  </si>
  <si>
    <t xml:space="preserve"> на доведение заработной платы до минимального размера оплаты труда  - 7500 руб.                                                                  - 1 937,126- дошкольные учреждения;                                             -   647,419 общеобразовательные учреждения            </t>
  </si>
  <si>
    <t xml:space="preserve"> -32,608 -земельный налог за 3 квартал МДОУ "Суховерковский детский сад"                                                                                        - 18,0 проведение ремонтных работ уличного освещения МДОУ "Аввакумовский дет. сад"</t>
  </si>
  <si>
    <t xml:space="preserve"> -463,06 - оплата коммунальных услуг (Верхневолжская -42,0, Краснопресненская -250,0, Тургиновская  СОШ обслуживание модульной газовой  котельной - 171,06  )                                                                -127,8 - приобретение теплосчетчика Верхневолжская СОШ                                                                                                    -22,0 - оборудование для мед. кабинета Пушкинская СОШ;        - 26,8 - установка металической двери в столовую Оршинская;  - 58,46 противопожарные мероприятия (ремонт АПС, кредиторская задолженность за смету на изготовление забора; 53,85 - орагнизация подвоза школьников ( страхование транспортных средст, зап.части, оплата глонас</t>
  </si>
  <si>
    <t>Перераспределение средств</t>
  </si>
  <si>
    <t>- 40,0 штраф госинспекции по труду Аввакумовский д/сад;            - 30,0 - штраф Роспотребнадзора МДОУ "Заволжский д/сад "Колосок";                                                                                           - 30,0 - частичная оплата штрафа Пенсинного фонда РФ</t>
  </si>
  <si>
    <t xml:space="preserve"> - 60,0 экономия по результатам аукциона на ремонт пищеблока Заволжский д/сад;                                                                              - 40,0 сокращение транспортных расходов, расходов по содержанию имущества </t>
  </si>
  <si>
    <t>субсидии на финансовое обеспечение мун. задания на оказание мун.услуг ( оплата коммунальных услуг - 718,35, в том числе: Славновская -179,48, Бурашевская -74,23, Езвинская -26,98, Тургиновская -60,32, Михайловская -318,87, Некрасовская -58,47;) обслуживание коммнальных систем -70,71; хоз товары -23,5; содержание помещений -42,63</t>
  </si>
  <si>
    <t>мун.заадание на оказание услуг по организации отдыха детей в каникулярное время</t>
  </si>
  <si>
    <t>субсидии на финансовое обеспечение мун. задания на оказание мун.услуг ( 110,0 тыс. заработная плата, 54,4 - налог на имущество Горютинская СОШ, обслуживание коммунальных систем -21,8, мед.осмотор -1,1)</t>
  </si>
  <si>
    <t>19,7  - ремонт зданий и помещений Суховерковская СОШ</t>
  </si>
  <si>
    <t xml:space="preserve">   - 21,8 - при обретение материалов для ремонта мед кабинета  - 54,36 ремонт кровли Горютинская СОШ</t>
  </si>
  <si>
    <t xml:space="preserve"> </t>
  </si>
  <si>
    <t>устройство забора</t>
  </si>
  <si>
    <t>противопожарная безопасность</t>
  </si>
  <si>
    <t>Расходы на реализацию программ по поддержке местных инициатив  на 2025 год за счет субсидий из областного бюджета (2 этап)</t>
  </si>
  <si>
    <t xml:space="preserve"> Расходы на реализацию мероприятий по обращениям, поступающим к депутатам Законодательного Собрания Тверской области - приобретение спортивного оборудования для МКУ
"Бурашевское объединение культурно-досуговых центров", приобретение мобильного быстросборного шатра-гармошки для проведения
мероприятий на открытом воздухе для МКУ
"Савватьевское объединение культурно-досуговых центров", приобретение триммера и снегоуборочной техники для МКУ "Калининский культурно-досуговый центр"</t>
  </si>
  <si>
    <t xml:space="preserve"> Расходы на реализацию мероприятий по обращениям, поступающим к депутатам Законодательного Собрания Тверской области - приобретение звуковой аппаратуры для МОУ "Пушкинская СОШ"</t>
  </si>
  <si>
    <t xml:space="preserve"> Уменьшение ассигнований на обеспечение деятельности МКУ "ЕЦХИО" (на проведение ремонтных работ и установку речевого оповещателя)</t>
  </si>
  <si>
    <t xml:space="preserve"> Ассигнования для предоставления субсидии на выполнение муниципального задания МБУ "КалининТрансАвто"</t>
  </si>
  <si>
    <t>Доходы, источники</t>
  </si>
  <si>
    <t>Основание</t>
  </si>
  <si>
    <t xml:space="preserve">Изменение по  доходной части за счет налоговых , неналоговых доходов и  безвозмездных поступлений из бюджетов других уровней, ВСЕГО </t>
  </si>
  <si>
    <t xml:space="preserve">Налоговые и неналоговые доходы </t>
  </si>
  <si>
    <t>Неналоговые доходы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</si>
  <si>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</si>
  <si>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Ожидаемая оценка Комитета по управлению имущества администрации Калининского округа</t>
  </si>
  <si>
    <t>БЕЗВОЗМЕЗДНЫЕ ПОСТУПЛЕНИЯ, ИТОГО</t>
  </si>
  <si>
    <t xml:space="preserve">  Изменение доходной части за счет  безвозмездных поступлений из областного бюджета</t>
  </si>
  <si>
    <t xml:space="preserve">  Прочие субсидии бюджетам муниципальных округов- на реализацию программ по поддержке местных инициатив в Тверской области на 2025 год</t>
  </si>
  <si>
    <t>На основании  Постановления Правительства Тверской области от 01.07.2025 № 363-пп "О внесении изменений в постановление  Правительства  Тверской области  от 23.01.2025 № 30-пп"</t>
  </si>
  <si>
    <t xml:space="preserve">  Прочие межбюджетные трансферты, передаваемые бюджетам муниципальных округов  - на реализацию мероприятий по обращениям, поступающим к депутатам Законодательного Собрания Тверской области, передаваемые в муниципальные образования</t>
  </si>
  <si>
    <t>На основании Закона Тверской области от 08.07.2025 № 40-ЗО "О внесении изменений в закон Тверской области "Об областном бюджете Тверской области  на 2025 год и на плановый период 2026 и 2027 годов"</t>
  </si>
  <si>
    <t>Расходы ГРБС</t>
  </si>
  <si>
    <t>На 2025 год                   тыс. руб.</t>
  </si>
  <si>
    <t>Увеличение (+ )  Уменьшение (-)за счет безвозмездных поступлений</t>
  </si>
  <si>
    <t>ВСЕГО : Увеличение +       Уменьшение -</t>
  </si>
  <si>
    <t xml:space="preserve">Пояснения к проекту решения о внесении изменений в бюджет Калининского  муниципального округа Тверской области на июль 2025 года                                                                                                                                                               (тыс.руб.)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</si>
</sst>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\.##0.00_-;\-* #\.##0.00_-;_-* &quot;-&quot;??_-;_-@_-"/>
    <numFmt numFmtId="165" formatCode="#\ ##0.0"/>
    <numFmt numFmtId="166" formatCode="0.0"/>
    <numFmt numFmtId="167" formatCode="#\ ##0.00"/>
    <numFmt numFmtId="168" formatCode="#\ ##0.00_ "/>
    <numFmt numFmtId="169" formatCode="#\ ##0.000_ "/>
    <numFmt numFmtId="170" formatCode="0.00_ "/>
  </numFmts>
  <fonts count="32">
    <font>
      <sz val="11"/>
      <color theme="1"/>
      <name val="Calibri"/>
      <charset val="204"/>
      <scheme val="minor"/>
    </font>
    <font>
      <b/>
      <sz val="14"/>
      <color theme="1"/>
      <name val="Times New Roman"/>
      <charset val="204"/>
    </font>
    <font>
      <sz val="14"/>
      <color theme="1"/>
      <name val="Times New Roman"/>
      <charset val="204"/>
    </font>
    <font>
      <b/>
      <sz val="14"/>
      <name val="Times New Roman"/>
      <charset val="204"/>
    </font>
    <font>
      <b/>
      <sz val="13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4"/>
      <name val="Times New Roman"/>
      <charset val="204"/>
    </font>
    <font>
      <b/>
      <sz val="13.5"/>
      <color theme="1"/>
      <name val="Times New Roman"/>
      <charset val="204"/>
    </font>
    <font>
      <b/>
      <sz val="13"/>
      <name val="Times New Roman"/>
      <charset val="204"/>
    </font>
    <font>
      <sz val="13.5"/>
      <color theme="1"/>
      <name val="Times New Roman"/>
      <charset val="204"/>
    </font>
    <font>
      <b/>
      <sz val="13.5"/>
      <name val="Times New Roman"/>
      <charset val="204"/>
    </font>
    <font>
      <sz val="13.5"/>
      <name val="Times New Roman"/>
      <charset val="204"/>
    </font>
    <font>
      <b/>
      <sz val="13.5"/>
      <color theme="9"/>
      <name val="Times New Roman"/>
      <charset val="204"/>
    </font>
    <font>
      <b/>
      <sz val="13.5"/>
      <color theme="7"/>
      <name val="Times New Roman"/>
      <charset val="204"/>
    </font>
    <font>
      <b/>
      <sz val="13.5"/>
      <color rgb="FF00B050"/>
      <name val="Times New Roman"/>
      <charset val="204"/>
    </font>
    <font>
      <b/>
      <sz val="13.5"/>
      <color theme="5"/>
      <name val="Times New Roman"/>
      <charset val="204"/>
    </font>
    <font>
      <b/>
      <sz val="13.5"/>
      <color theme="6"/>
      <name val="Times New Roman"/>
      <charset val="204"/>
    </font>
    <font>
      <sz val="13"/>
      <name val="Times New Roman"/>
      <charset val="204"/>
    </font>
    <font>
      <sz val="12"/>
      <name val="Times New Roman"/>
      <charset val="204"/>
    </font>
    <font>
      <sz val="13.5"/>
      <color theme="1"/>
      <name val="Calibri"/>
      <charset val="204"/>
      <scheme val="minor"/>
    </font>
    <font>
      <sz val="12"/>
      <color rgb="FFFF0000"/>
      <name val="Times New Roman"/>
      <charset val="204"/>
    </font>
    <font>
      <sz val="10"/>
      <name val="Arial"/>
      <charset val="204"/>
    </font>
    <font>
      <sz val="11"/>
      <color theme="1"/>
      <name val="Calibri"/>
      <charset val="204"/>
      <scheme val="minor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rgb="FF000000"/>
      <name val="Arial Cyr"/>
      <charset val="134"/>
    </font>
    <font>
      <sz val="13.5"/>
      <color theme="1"/>
      <name val="Times New Roman"/>
      <family val="1"/>
      <charset val="204"/>
    </font>
    <font>
      <b/>
      <i/>
      <sz val="13.5"/>
      <name val="Times New Roman"/>
      <family val="1"/>
      <charset val="204"/>
    </font>
    <font>
      <i/>
      <sz val="13.5"/>
      <name val="Times New Roman"/>
      <family val="1"/>
      <charset val="204"/>
    </font>
    <font>
      <sz val="13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55442976165048"/>
        <bgColor indexed="64"/>
      </patternFill>
    </fill>
    <fill>
      <patternFill patternType="solid">
        <fgColor theme="3" tint="0.79955442976165048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23" fillId="0" borderId="0" applyFont="0" applyFill="0" applyBorder="0" applyAlignment="0" applyProtection="0">
      <alignment vertical="center"/>
    </xf>
    <xf numFmtId="0" fontId="22" fillId="0" borderId="0"/>
    <xf numFmtId="0" fontId="27" fillId="0" borderId="6">
      <alignment horizontal="left" vertical="top" wrapText="1"/>
    </xf>
    <xf numFmtId="0" fontId="27" fillId="0" borderId="6">
      <alignment horizontal="left" vertical="top" wrapText="1"/>
    </xf>
  </cellStyleXfs>
  <cellXfs count="145">
    <xf numFmtId="0" fontId="0" fillId="0" borderId="0" xfId="0"/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166" fontId="3" fillId="2" borderId="2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>
      <alignment vertical="center" wrapText="1"/>
    </xf>
    <xf numFmtId="0" fontId="6" fillId="0" borderId="2" xfId="0" applyNumberFormat="1" applyFont="1" applyFill="1" applyBorder="1" applyAlignment="1" applyProtection="1">
      <alignment horizontal="left" vertical="top" wrapText="1"/>
      <protection locked="0"/>
    </xf>
    <xf numFmtId="2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left" vertical="justify" wrapText="1"/>
      <protection locked="0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167" fontId="1" fillId="0" borderId="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167" fontId="1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168" fontId="4" fillId="2" borderId="2" xfId="1" applyNumberFormat="1" applyFont="1" applyFill="1" applyBorder="1" applyAlignment="1">
      <alignment horizontal="center" vertical="center" wrapText="1"/>
    </xf>
    <xf numFmtId="166" fontId="9" fillId="2" borderId="2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/>
    </xf>
    <xf numFmtId="168" fontId="8" fillId="0" borderId="2" xfId="1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left" vertical="top" wrapText="1"/>
    </xf>
    <xf numFmtId="168" fontId="8" fillId="0" borderId="2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168" fontId="1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168" fontId="11" fillId="0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left" vertical="top" wrapText="1"/>
    </xf>
    <xf numFmtId="168" fontId="11" fillId="0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top" wrapText="1"/>
    </xf>
    <xf numFmtId="168" fontId="3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0" fillId="0" borderId="0" xfId="0" applyNumberFormat="1"/>
    <xf numFmtId="168" fontId="13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 applyProtection="1">
      <alignment horizontal="left" vertical="top" wrapText="1"/>
      <protection locked="0"/>
    </xf>
    <xf numFmtId="168" fontId="14" fillId="0" borderId="2" xfId="0" applyNumberFormat="1" applyFont="1" applyFill="1" applyBorder="1" applyAlignment="1">
      <alignment horizontal="center" vertical="center" wrapText="1"/>
    </xf>
    <xf numFmtId="168" fontId="15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  <protection locked="0"/>
    </xf>
    <xf numFmtId="168" fontId="16" fillId="0" borderId="2" xfId="0" applyNumberFormat="1" applyFont="1" applyFill="1" applyBorder="1" applyAlignment="1">
      <alignment horizontal="center" vertical="center" wrapText="1"/>
    </xf>
    <xf numFmtId="168" fontId="16" fillId="0" borderId="4" xfId="0" applyNumberFormat="1" applyFont="1" applyFill="1" applyBorder="1" applyAlignment="1">
      <alignment horizontal="center" vertical="center" wrapText="1"/>
    </xf>
    <xf numFmtId="168" fontId="14" fillId="0" borderId="4" xfId="0" applyNumberFormat="1" applyFont="1" applyFill="1" applyBorder="1" applyAlignment="1">
      <alignment horizontal="center" vertical="center" wrapText="1"/>
    </xf>
    <xf numFmtId="168" fontId="17" fillId="0" borderId="4" xfId="0" applyNumberFormat="1" applyFont="1" applyFill="1" applyBorder="1" applyAlignment="1">
      <alignment horizontal="center" vertical="center" wrapText="1"/>
    </xf>
    <xf numFmtId="2" fontId="4" fillId="2" borderId="2" xfId="1" applyNumberFormat="1" applyFont="1" applyFill="1" applyBorder="1" applyAlignment="1">
      <alignment horizontal="center" vertical="center" wrapText="1"/>
    </xf>
    <xf numFmtId="169" fontId="8" fillId="2" borderId="2" xfId="1" applyNumberFormat="1" applyFont="1" applyFill="1" applyBorder="1" applyAlignment="1">
      <alignment horizontal="center" vertical="center" wrapText="1"/>
    </xf>
    <xf numFmtId="168" fontId="18" fillId="2" borderId="2" xfId="0" applyNumberFormat="1" applyFont="1" applyFill="1" applyBorder="1" applyAlignment="1">
      <alignment horizontal="center" vertical="center"/>
    </xf>
    <xf numFmtId="168" fontId="19" fillId="2" borderId="2" xfId="0" applyNumberFormat="1" applyFont="1" applyFill="1" applyBorder="1" applyAlignment="1">
      <alignment horizontal="center" vertical="center"/>
    </xf>
    <xf numFmtId="168" fontId="18" fillId="0" borderId="2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 applyAlignment="1">
      <alignment horizontal="center" vertical="center"/>
    </xf>
    <xf numFmtId="168" fontId="10" fillId="0" borderId="2" xfId="0" applyNumberFormat="1" applyFont="1" applyBorder="1" applyAlignment="1">
      <alignment horizontal="center" vertical="center"/>
    </xf>
    <xf numFmtId="168" fontId="10" fillId="0" borderId="2" xfId="0" applyNumberFormat="1" applyFont="1" applyFill="1" applyBorder="1" applyAlignment="1">
      <alignment horizontal="center" vertical="center" wrapText="1"/>
    </xf>
    <xf numFmtId="168" fontId="8" fillId="0" borderId="2" xfId="0" applyNumberFormat="1" applyFont="1" applyBorder="1" applyAlignment="1">
      <alignment horizontal="center" vertical="center"/>
    </xf>
    <xf numFmtId="168" fontId="20" fillId="0" borderId="2" xfId="0" applyNumberFormat="1" applyFont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 wrapText="1"/>
    </xf>
    <xf numFmtId="168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68" fontId="11" fillId="2" borderId="2" xfId="0" applyNumberFormat="1" applyFont="1" applyFill="1" applyBorder="1" applyAlignment="1">
      <alignment horizontal="center" vertical="center" wrapText="1"/>
    </xf>
    <xf numFmtId="168" fontId="12" fillId="2" borderId="3" xfId="0" applyNumberFormat="1" applyFont="1" applyFill="1" applyBorder="1" applyAlignment="1">
      <alignment horizontal="center" vertical="center" wrapText="1"/>
    </xf>
    <xf numFmtId="170" fontId="21" fillId="0" borderId="0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168" fontId="9" fillId="2" borderId="2" xfId="0" applyNumberFormat="1" applyFont="1" applyFill="1" applyBorder="1" applyAlignment="1">
      <alignment horizontal="center" vertical="center" wrapText="1"/>
    </xf>
    <xf numFmtId="168" fontId="9" fillId="2" borderId="4" xfId="0" applyNumberFormat="1" applyFont="1" applyFill="1" applyBorder="1" applyAlignment="1">
      <alignment horizontal="center" vertical="center" wrapText="1"/>
    </xf>
    <xf numFmtId="168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11" fillId="4" borderId="2" xfId="0" applyNumberFormat="1" applyFont="1" applyFill="1" applyBorder="1" applyAlignment="1">
      <alignment horizontal="center" vertical="center" wrapText="1"/>
    </xf>
    <xf numFmtId="2" fontId="11" fillId="4" borderId="2" xfId="0" applyNumberFormat="1" applyFont="1" applyFill="1" applyBorder="1" applyAlignment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  <protection locked="0"/>
    </xf>
    <xf numFmtId="2" fontId="11" fillId="0" borderId="2" xfId="0" applyNumberFormat="1" applyFont="1" applyFill="1" applyBorder="1" applyAlignment="1">
      <alignment horizontal="center" vertical="center" wrapText="1"/>
    </xf>
    <xf numFmtId="168" fontId="11" fillId="0" borderId="3" xfId="0" applyNumberFormat="1" applyFont="1" applyFill="1" applyBorder="1" applyAlignment="1">
      <alignment horizontal="center" vertical="center" wrapText="1"/>
    </xf>
    <xf numFmtId="168" fontId="11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top" wrapText="1"/>
    </xf>
    <xf numFmtId="2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68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168" fontId="8" fillId="0" borderId="4" xfId="0" applyNumberFormat="1" applyFont="1" applyFill="1" applyBorder="1" applyAlignment="1">
      <alignment horizontal="center" vertical="center" wrapText="1"/>
    </xf>
    <xf numFmtId="168" fontId="10" fillId="0" borderId="4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top" wrapText="1"/>
      <protection locked="0"/>
    </xf>
    <xf numFmtId="168" fontId="10" fillId="0" borderId="2" xfId="0" applyNumberFormat="1" applyFont="1" applyFill="1" applyBorder="1" applyAlignment="1">
      <alignment vertical="top" wrapText="1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NumberFormat="1" applyFont="1" applyFill="1" applyBorder="1" applyAlignment="1" applyProtection="1">
      <alignment horizontal="left" vertical="top" wrapText="1"/>
      <protection locked="0"/>
    </xf>
    <xf numFmtId="166" fontId="24" fillId="2" borderId="2" xfId="0" applyNumberFormat="1" applyFont="1" applyFill="1" applyBorder="1" applyAlignment="1">
      <alignment horizontal="left" vertical="top" wrapText="1"/>
    </xf>
    <xf numFmtId="0" fontId="26" fillId="0" borderId="2" xfId="0" applyFont="1" applyBorder="1" applyAlignment="1">
      <alignment horizontal="center" vertical="center"/>
    </xf>
    <xf numFmtId="168" fontId="26" fillId="2" borderId="2" xfId="1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168" fontId="26" fillId="0" borderId="2" xfId="1" applyNumberFormat="1" applyFont="1" applyFill="1" applyBorder="1" applyAlignment="1">
      <alignment horizontal="center" vertical="center" wrapText="1"/>
    </xf>
    <xf numFmtId="49" fontId="28" fillId="2" borderId="2" xfId="0" applyNumberFormat="1" applyFont="1" applyFill="1" applyBorder="1" applyAlignment="1">
      <alignment horizontal="left" vertical="top" wrapText="1"/>
    </xf>
    <xf numFmtId="0" fontId="26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top" wrapText="1"/>
    </xf>
    <xf numFmtId="168" fontId="24" fillId="3" borderId="2" xfId="0" applyNumberFormat="1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/>
    </xf>
    <xf numFmtId="168" fontId="24" fillId="0" borderId="2" xfId="0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top" wrapText="1"/>
    </xf>
    <xf numFmtId="0" fontId="24" fillId="3" borderId="2" xfId="0" applyFont="1" applyFill="1" applyBorder="1" applyAlignment="1">
      <alignment horizontal="center" vertical="top"/>
    </xf>
    <xf numFmtId="0" fontId="25" fillId="2" borderId="2" xfId="0" applyFont="1" applyFill="1" applyBorder="1" applyAlignment="1">
      <alignment horizontal="left" vertical="top" wrapText="1"/>
    </xf>
    <xf numFmtId="0" fontId="28" fillId="0" borderId="0" xfId="0" applyFont="1"/>
    <xf numFmtId="166" fontId="24" fillId="2" borderId="2" xfId="0" applyNumberFormat="1" applyFont="1" applyFill="1" applyBorder="1" applyAlignment="1">
      <alignment horizontal="center" vertical="center" wrapText="1"/>
    </xf>
    <xf numFmtId="166" fontId="29" fillId="2" borderId="2" xfId="0" applyNumberFormat="1" applyFont="1" applyFill="1" applyBorder="1" applyAlignment="1">
      <alignment horizontal="center" vertical="center" wrapText="1"/>
    </xf>
    <xf numFmtId="168" fontId="24" fillId="2" borderId="2" xfId="0" applyNumberFormat="1" applyFont="1" applyFill="1" applyBorder="1" applyAlignment="1">
      <alignment horizontal="center" vertical="center"/>
    </xf>
    <xf numFmtId="166" fontId="25" fillId="2" borderId="2" xfId="0" applyNumberFormat="1" applyFont="1" applyFill="1" applyBorder="1" applyAlignment="1">
      <alignment horizontal="center" vertical="center" wrapText="1"/>
    </xf>
    <xf numFmtId="168" fontId="24" fillId="2" borderId="2" xfId="0" applyNumberFormat="1" applyFont="1" applyFill="1" applyBorder="1" applyAlignment="1">
      <alignment horizontal="center"/>
    </xf>
    <xf numFmtId="166" fontId="30" fillId="2" borderId="2" xfId="0" applyNumberFormat="1" applyFont="1" applyFill="1" applyBorder="1" applyAlignment="1">
      <alignment horizontal="left" vertical="center" wrapText="1"/>
    </xf>
    <xf numFmtId="0" fontId="25" fillId="2" borderId="2" xfId="3" applyNumberFormat="1" applyFont="1" applyFill="1" applyBorder="1" applyAlignment="1" applyProtection="1">
      <alignment horizontal="left" vertical="top" wrapText="1"/>
    </xf>
    <xf numFmtId="168" fontId="25" fillId="2" borderId="2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left" vertical="top" wrapText="1"/>
    </xf>
    <xf numFmtId="166" fontId="25" fillId="0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top" wrapText="1"/>
    </xf>
    <xf numFmtId="166" fontId="24" fillId="2" borderId="2" xfId="0" applyNumberFormat="1" applyFont="1" applyFill="1" applyBorder="1" applyAlignment="1">
      <alignment horizontal="center" vertical="top" wrapText="1"/>
    </xf>
    <xf numFmtId="0" fontId="24" fillId="3" borderId="2" xfId="0" applyFont="1" applyFill="1" applyBorder="1" applyAlignment="1">
      <alignment horizontal="center" vertical="top" wrapText="1"/>
    </xf>
    <xf numFmtId="168" fontId="29" fillId="2" borderId="2" xfId="0" applyNumberFormat="1" applyFont="1" applyFill="1" applyBorder="1" applyAlignment="1">
      <alignment horizontal="center" vertical="top" wrapText="1"/>
    </xf>
    <xf numFmtId="0" fontId="31" fillId="0" borderId="2" xfId="4" applyNumberFormat="1" applyFont="1" applyBorder="1" applyAlignment="1" applyProtection="1">
      <alignment horizontal="left" vertical="top" wrapText="1"/>
    </xf>
    <xf numFmtId="0" fontId="26" fillId="0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</cellXfs>
  <cellStyles count="5">
    <cellStyle name="xl37" xfId="4" xr:uid="{00000000-0005-0000-0000-000000000000}"/>
    <cellStyle name="xl39" xfId="3" xr:uid="{00000000-0005-0000-0000-000001000000}"/>
    <cellStyle name="Обычный" xfId="0" builtinId="0"/>
    <cellStyle name="Обычный 10" xfId="2" xr:uid="{00000000-0005-0000-0000-000003000000}"/>
    <cellStyle name="Финансовый" xfId="1" builtinId="3"/>
  </cellStyles>
  <dxfs count="0"/>
  <tableStyles count="0" defaultTableStyle="TableStyleMedium9" defaultPivotStyle="PivotStyleLight16"/>
  <colors>
    <mruColors>
      <color rgb="FF33CCCC"/>
      <color rgb="FFFF66FF"/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view="pageBreakPreview" topLeftCell="A40" workbookViewId="0">
      <selection activeCell="C4" sqref="C4"/>
    </sheetView>
  </sheetViews>
  <sheetFormatPr defaultColWidth="9" defaultRowHeight="136.5" customHeight="1"/>
  <cols>
    <col min="1" max="1" width="20.7109375" customWidth="1"/>
    <col min="2" max="2" width="14.140625" customWidth="1"/>
    <col min="3" max="3" width="13.140625" customWidth="1"/>
    <col min="4" max="4" width="13.42578125" customWidth="1"/>
    <col min="5" max="5" width="48.7109375" customWidth="1"/>
    <col min="6" max="8" width="9.140625" customWidth="1"/>
  </cols>
  <sheetData>
    <row r="1" spans="1:6" ht="74.25" customHeight="1">
      <c r="A1" s="137" t="s">
        <v>0</v>
      </c>
      <c r="B1" s="137"/>
      <c r="C1" s="137"/>
      <c r="D1" s="137"/>
      <c r="E1" s="137"/>
    </row>
    <row r="2" spans="1:6" ht="45.75" customHeight="1">
      <c r="A2" s="30" t="s">
        <v>1</v>
      </c>
      <c r="B2" s="31" t="s">
        <v>2</v>
      </c>
      <c r="C2" s="31" t="s">
        <v>3</v>
      </c>
      <c r="D2" s="31" t="s">
        <v>4</v>
      </c>
      <c r="E2" s="30" t="s">
        <v>5</v>
      </c>
    </row>
    <row r="3" spans="1:6" ht="60.95" customHeight="1">
      <c r="A3" s="32" t="s">
        <v>6</v>
      </c>
      <c r="B3" s="65">
        <f>B4+B15+B27</f>
        <v>81136.790000000008</v>
      </c>
      <c r="C3" s="65">
        <f>C4+C15+C27</f>
        <v>0</v>
      </c>
      <c r="D3" s="65">
        <f>D4+D15+D27</f>
        <v>0</v>
      </c>
      <c r="E3" s="35"/>
    </row>
    <row r="4" spans="1:6" ht="84.75" customHeight="1">
      <c r="A4" s="34" t="s">
        <v>7</v>
      </c>
      <c r="B4" s="66">
        <f>B5+B6+B8+B9+B10+B11+B7+B12+B13+B14</f>
        <v>77698.3</v>
      </c>
      <c r="C4" s="66">
        <f>C5+C6+C8+C9+C10+C11+C7</f>
        <v>0</v>
      </c>
      <c r="D4" s="66">
        <f>D5+D6+D8+D9+D10+D11+D7</f>
        <v>0</v>
      </c>
      <c r="E4" s="35"/>
    </row>
    <row r="5" spans="1:6" ht="51.95" customHeight="1">
      <c r="A5" s="138" t="s">
        <v>8</v>
      </c>
      <c r="B5" s="36">
        <v>63127.8</v>
      </c>
      <c r="C5" s="67"/>
      <c r="D5" s="68"/>
      <c r="E5" s="37" t="s">
        <v>9</v>
      </c>
    </row>
    <row r="6" spans="1:6" ht="75.95" customHeight="1">
      <c r="A6" s="139"/>
      <c r="B6" s="38">
        <v>12795.9</v>
      </c>
      <c r="C6" s="67"/>
      <c r="D6" s="68"/>
      <c r="E6" s="39" t="s">
        <v>10</v>
      </c>
    </row>
    <row r="7" spans="1:6" ht="77.099999999999994" customHeight="1">
      <c r="A7" s="139"/>
      <c r="B7" s="69">
        <f>50+100</f>
        <v>150</v>
      </c>
      <c r="C7" s="69"/>
      <c r="D7" s="70"/>
      <c r="E7" s="40" t="s">
        <v>11</v>
      </c>
    </row>
    <row r="8" spans="1:6" ht="41.1" customHeight="1">
      <c r="A8" s="139"/>
      <c r="B8" s="68">
        <v>200</v>
      </c>
      <c r="C8" s="67"/>
      <c r="D8" s="68"/>
      <c r="E8" s="39" t="s">
        <v>12</v>
      </c>
    </row>
    <row r="9" spans="1:6" ht="68.099999999999994" customHeight="1">
      <c r="A9" s="140" t="s">
        <v>13</v>
      </c>
      <c r="B9" s="67">
        <v>190</v>
      </c>
      <c r="C9" s="71"/>
      <c r="D9" s="72"/>
      <c r="E9" s="41" t="s">
        <v>11</v>
      </c>
      <c r="F9" s="54"/>
    </row>
    <row r="10" spans="1:6" ht="51" customHeight="1">
      <c r="A10" s="140"/>
      <c r="B10" s="67"/>
      <c r="C10" s="73"/>
      <c r="D10" s="38"/>
      <c r="E10" s="41"/>
      <c r="F10" s="54"/>
    </row>
    <row r="11" spans="1:6" ht="78" customHeight="1">
      <c r="A11" s="135" t="s">
        <v>14</v>
      </c>
      <c r="B11" s="68">
        <v>690</v>
      </c>
      <c r="C11" s="74"/>
      <c r="D11" s="72"/>
      <c r="E11" s="41" t="s">
        <v>15</v>
      </c>
      <c r="F11" s="54"/>
    </row>
    <row r="12" spans="1:6" ht="74.099999999999994" customHeight="1">
      <c r="A12" s="135"/>
      <c r="B12" s="68">
        <v>200</v>
      </c>
      <c r="C12" s="74"/>
      <c r="D12" s="72"/>
      <c r="E12" s="41" t="s">
        <v>16</v>
      </c>
      <c r="F12" s="54"/>
    </row>
    <row r="13" spans="1:6" ht="81.95" customHeight="1">
      <c r="A13" s="135"/>
      <c r="B13" s="68">
        <v>266.8</v>
      </c>
      <c r="C13" s="74"/>
      <c r="D13" s="72"/>
      <c r="E13" s="41" t="s">
        <v>11</v>
      </c>
      <c r="F13" s="54"/>
    </row>
    <row r="14" spans="1:6" ht="51" customHeight="1">
      <c r="A14" s="141"/>
      <c r="B14" s="68">
        <v>77.8</v>
      </c>
      <c r="C14" s="74"/>
      <c r="D14" s="72"/>
      <c r="E14" s="41" t="s">
        <v>17</v>
      </c>
      <c r="F14" s="54"/>
    </row>
    <row r="15" spans="1:6" ht="77.25" customHeight="1">
      <c r="A15" s="42" t="s">
        <v>18</v>
      </c>
      <c r="B15" s="43">
        <f>B16+B17+B18+B19+B20+B25+B26+B23+B21+B24</f>
        <v>-15826.61536</v>
      </c>
      <c r="C15" s="75">
        <f>C16+C17+C19+C20+C25</f>
        <v>0</v>
      </c>
      <c r="D15" s="75">
        <f>D16+D17+D19+D20+D25</f>
        <v>0</v>
      </c>
      <c r="E15" s="44"/>
      <c r="F15" s="54"/>
    </row>
    <row r="16" spans="1:6" ht="177" customHeight="1">
      <c r="A16" s="132" t="s">
        <v>8</v>
      </c>
      <c r="B16" s="45">
        <v>-1150</v>
      </c>
      <c r="C16" s="45"/>
      <c r="D16" s="76"/>
      <c r="E16" s="57" t="s">
        <v>19</v>
      </c>
      <c r="F16" s="54"/>
    </row>
    <row r="17" spans="1:6" ht="65.099999999999994" customHeight="1">
      <c r="A17" s="133"/>
      <c r="B17" s="45">
        <v>-30</v>
      </c>
      <c r="C17" s="77"/>
      <c r="D17" s="78"/>
      <c r="E17" s="49" t="s">
        <v>20</v>
      </c>
      <c r="F17" s="54"/>
    </row>
    <row r="18" spans="1:6" ht="26.1" customHeight="1">
      <c r="A18" s="133"/>
      <c r="B18" s="45"/>
      <c r="C18" s="77"/>
      <c r="D18" s="78"/>
      <c r="E18" s="49"/>
      <c r="F18" s="54"/>
    </row>
    <row r="19" spans="1:6" ht="36" customHeight="1">
      <c r="A19" s="133"/>
      <c r="B19" s="79">
        <f>-766.824-4038.55937-358.27327</f>
        <v>-5163.6566399999992</v>
      </c>
      <c r="C19" s="77"/>
      <c r="D19" s="78"/>
      <c r="E19" s="49" t="s">
        <v>21</v>
      </c>
      <c r="F19" s="54"/>
    </row>
    <row r="20" spans="1:6" ht="35.1" customHeight="1">
      <c r="A20" s="133"/>
      <c r="B20" s="50">
        <v>-1687.41463</v>
      </c>
      <c r="C20" s="80"/>
      <c r="D20" s="80"/>
      <c r="E20" s="47" t="s">
        <v>22</v>
      </c>
      <c r="F20" s="54"/>
    </row>
    <row r="21" spans="1:6" ht="69.95" customHeight="1">
      <c r="A21" s="133"/>
      <c r="B21" s="50">
        <v>-924.54408999999998</v>
      </c>
      <c r="C21" s="80"/>
      <c r="D21" s="80"/>
      <c r="E21" s="46" t="s">
        <v>23</v>
      </c>
      <c r="F21" s="54"/>
    </row>
    <row r="22" spans="1:6" ht="69.95" customHeight="1">
      <c r="A22" s="133"/>
      <c r="B22" s="50"/>
      <c r="C22" s="38">
        <v>-26421.58</v>
      </c>
      <c r="D22" s="80"/>
      <c r="E22" s="46" t="s">
        <v>24</v>
      </c>
      <c r="F22" s="54"/>
    </row>
    <row r="23" spans="1:6" ht="146.1" customHeight="1">
      <c r="A23" s="132" t="s">
        <v>13</v>
      </c>
      <c r="B23" s="45">
        <v>-3000</v>
      </c>
      <c r="C23" s="81"/>
      <c r="D23" s="82"/>
      <c r="E23" s="46" t="s">
        <v>25</v>
      </c>
      <c r="F23" s="54"/>
    </row>
    <row r="24" spans="1:6" ht="60" customHeight="1">
      <c r="A24" s="133"/>
      <c r="B24" s="50">
        <f>-1421-2450</f>
        <v>-3871</v>
      </c>
      <c r="C24" s="80"/>
      <c r="D24" s="83"/>
      <c r="E24" s="51" t="s">
        <v>26</v>
      </c>
      <c r="F24" s="54"/>
    </row>
    <row r="25" spans="1:6" ht="37.5" customHeight="1">
      <c r="A25" s="134" t="s">
        <v>14</v>
      </c>
      <c r="B25" s="50"/>
      <c r="C25" s="50"/>
      <c r="D25" s="84"/>
      <c r="E25" s="60"/>
      <c r="F25" s="54"/>
    </row>
    <row r="26" spans="1:6" ht="38.1" customHeight="1">
      <c r="A26" s="135"/>
      <c r="B26" s="50"/>
      <c r="C26" s="50"/>
      <c r="D26" s="84"/>
      <c r="E26" s="60"/>
      <c r="F26" s="54"/>
    </row>
    <row r="27" spans="1:6" ht="86.25" customHeight="1">
      <c r="A27" s="48" t="s">
        <v>27</v>
      </c>
      <c r="B27" s="85">
        <f>B28+B29+B30+B31+B33+B34+B35+B37+B39+B42+B32+B38+B36</f>
        <v>19265.105360000001</v>
      </c>
      <c r="C27" s="86">
        <f>C29+C30+C31+C33+C39+C42+C32+C38</f>
        <v>0</v>
      </c>
      <c r="D27" s="85">
        <f>D29+D30+D31+D33+D25+D39+D42+D32+D38</f>
        <v>0</v>
      </c>
      <c r="E27" s="87"/>
      <c r="F27" s="54"/>
    </row>
    <row r="28" spans="1:6" ht="56.1" customHeight="1">
      <c r="A28" s="132" t="s">
        <v>8</v>
      </c>
      <c r="B28" s="45">
        <v>1150</v>
      </c>
      <c r="C28" s="88"/>
      <c r="D28" s="89"/>
      <c r="E28" s="57" t="s">
        <v>28</v>
      </c>
      <c r="F28" s="54"/>
    </row>
    <row r="29" spans="1:6" ht="90.75" customHeight="1">
      <c r="A29" s="133"/>
      <c r="B29" s="45">
        <v>3000</v>
      </c>
      <c r="C29" s="45"/>
      <c r="D29" s="90"/>
      <c r="E29" s="57" t="s">
        <v>29</v>
      </c>
      <c r="F29" s="54"/>
    </row>
    <row r="30" spans="1:6" ht="51" customHeight="1">
      <c r="A30" s="133"/>
      <c r="B30" s="45">
        <v>30</v>
      </c>
      <c r="C30" s="45"/>
      <c r="D30" s="90"/>
      <c r="E30" s="91" t="s">
        <v>30</v>
      </c>
      <c r="F30" s="54"/>
    </row>
    <row r="31" spans="1:6" ht="24" customHeight="1">
      <c r="A31" s="133"/>
      <c r="B31" s="38"/>
      <c r="C31" s="92"/>
      <c r="D31" s="76"/>
      <c r="E31" s="57"/>
      <c r="F31" s="54"/>
    </row>
    <row r="32" spans="1:6" ht="59.1" customHeight="1">
      <c r="A32" s="133"/>
      <c r="B32" s="38">
        <v>766.82399999999996</v>
      </c>
      <c r="C32" s="38"/>
      <c r="D32" s="93"/>
      <c r="E32" s="57" t="s">
        <v>31</v>
      </c>
      <c r="F32" s="54"/>
    </row>
    <row r="33" spans="1:6" ht="39" customHeight="1">
      <c r="A33" s="133"/>
      <c r="B33" s="70">
        <f>5325.98603+1282.81736</f>
        <v>6608.80339</v>
      </c>
      <c r="C33" s="38"/>
      <c r="D33" s="72"/>
      <c r="E33" s="57" t="s">
        <v>32</v>
      </c>
      <c r="F33" s="54"/>
    </row>
    <row r="34" spans="1:6" ht="72.95" customHeight="1">
      <c r="A34" s="133"/>
      <c r="B34" s="94">
        <v>399.98797000000002</v>
      </c>
      <c r="C34" s="94"/>
      <c r="D34" s="95"/>
      <c r="E34" s="57" t="s">
        <v>33</v>
      </c>
      <c r="F34" s="54"/>
    </row>
    <row r="35" spans="1:6" ht="83.1" customHeight="1">
      <c r="A35" s="132" t="s">
        <v>13</v>
      </c>
      <c r="B35" s="94">
        <v>681</v>
      </c>
      <c r="C35" s="94"/>
      <c r="D35" s="95"/>
      <c r="E35" s="57" t="s">
        <v>34</v>
      </c>
      <c r="F35" s="54"/>
    </row>
    <row r="36" spans="1:6" ht="36" customHeight="1">
      <c r="A36" s="133"/>
      <c r="B36" s="94">
        <v>3190</v>
      </c>
      <c r="C36" s="94"/>
      <c r="D36" s="95"/>
      <c r="E36" s="57" t="s">
        <v>35</v>
      </c>
      <c r="F36" s="54"/>
    </row>
    <row r="37" spans="1:6" ht="51.95" customHeight="1">
      <c r="A37" s="133"/>
      <c r="B37" s="38"/>
      <c r="C37" s="38">
        <v>26421.58</v>
      </c>
      <c r="D37" s="72"/>
      <c r="E37" s="96" t="s">
        <v>36</v>
      </c>
      <c r="F37" s="54"/>
    </row>
    <row r="38" spans="1:6" ht="60" customHeight="1">
      <c r="A38" s="133"/>
      <c r="B38" s="45">
        <v>3438.49</v>
      </c>
      <c r="C38" s="38"/>
      <c r="D38" s="72"/>
      <c r="E38" s="46" t="s">
        <v>37</v>
      </c>
      <c r="F38" s="54"/>
    </row>
    <row r="39" spans="1:6" ht="33" customHeight="1">
      <c r="A39" s="133"/>
      <c r="B39" s="52"/>
      <c r="C39" s="52"/>
      <c r="D39" s="97"/>
      <c r="E39" s="57"/>
      <c r="F39" s="54"/>
    </row>
    <row r="40" spans="1:6" ht="35.1" customHeight="1">
      <c r="A40" s="136"/>
      <c r="B40" s="52"/>
      <c r="C40" s="52"/>
      <c r="D40" s="97"/>
      <c r="E40" s="57"/>
      <c r="F40" s="54"/>
    </row>
    <row r="41" spans="1:6" ht="122.25" customHeight="1">
      <c r="A41" s="18"/>
      <c r="B41" s="52"/>
      <c r="C41" s="52"/>
      <c r="D41" s="97"/>
      <c r="E41" s="57"/>
      <c r="F41" s="54"/>
    </row>
    <row r="42" spans="1:6" ht="120" customHeight="1">
      <c r="A42" s="18" t="s">
        <v>38</v>
      </c>
      <c r="B42" s="52"/>
      <c r="C42" s="52"/>
      <c r="D42" s="97"/>
      <c r="E42" s="57"/>
      <c r="F42" s="54"/>
    </row>
  </sheetData>
  <autoFilter ref="A2:F42" xr:uid="{00000000-0009-0000-0000-000000000000}"/>
  <mergeCells count="9">
    <mergeCell ref="A23:A24"/>
    <mergeCell ref="A25:A26"/>
    <mergeCell ref="A28:A34"/>
    <mergeCell ref="A35:A40"/>
    <mergeCell ref="A1:E1"/>
    <mergeCell ref="A5:A8"/>
    <mergeCell ref="A9:A10"/>
    <mergeCell ref="A11:A14"/>
    <mergeCell ref="A16:A22"/>
  </mergeCells>
  <pageMargins left="0.47222222222222199" right="0.31458333333333299" top="0.47222222222222199" bottom="0.43263888888888902" header="0.31458333333333299" footer="0.15694444444444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"/>
  <sheetViews>
    <sheetView view="pageBreakPreview" topLeftCell="A4" zoomScale="85" workbookViewId="0">
      <selection activeCell="E22" sqref="E22"/>
    </sheetView>
  </sheetViews>
  <sheetFormatPr defaultColWidth="9" defaultRowHeight="136.5" customHeight="1"/>
  <cols>
    <col min="1" max="1" width="22.5703125" customWidth="1"/>
    <col min="2" max="2" width="20.7109375" customWidth="1"/>
    <col min="3" max="3" width="55.5703125" customWidth="1"/>
    <col min="4" max="4" width="33" customWidth="1"/>
    <col min="5" max="6" width="9.140625" customWidth="1"/>
  </cols>
  <sheetData>
    <row r="1" spans="1:4" ht="74.25" customHeight="1">
      <c r="A1" s="137" t="s">
        <v>0</v>
      </c>
      <c r="B1" s="137"/>
      <c r="C1" s="137"/>
    </row>
    <row r="2" spans="1:4" ht="45.75" customHeight="1">
      <c r="A2" s="30" t="s">
        <v>1</v>
      </c>
      <c r="B2" s="31" t="s">
        <v>2</v>
      </c>
      <c r="C2" s="30" t="s">
        <v>5</v>
      </c>
    </row>
    <row r="3" spans="1:4" ht="48.75" customHeight="1">
      <c r="A3" s="53" t="s">
        <v>39</v>
      </c>
      <c r="B3" s="33">
        <f>B4+B15</f>
        <v>43007.26872</v>
      </c>
      <c r="C3" s="35"/>
    </row>
    <row r="4" spans="1:4" ht="77.25" customHeight="1">
      <c r="A4" s="42" t="s">
        <v>18</v>
      </c>
      <c r="B4" s="43">
        <f>B5+B6+B7+B8+B9+B10+B13+B14+B12+B11</f>
        <v>-47153.4</v>
      </c>
      <c r="C4" s="44"/>
      <c r="D4" s="54"/>
    </row>
    <row r="5" spans="1:4" ht="114.95" customHeight="1">
      <c r="A5" s="132" t="s">
        <v>8</v>
      </c>
      <c r="B5" s="55">
        <v>-7900</v>
      </c>
      <c r="C5" s="56" t="s">
        <v>40</v>
      </c>
      <c r="D5" s="54"/>
    </row>
    <row r="6" spans="1:4" ht="108" customHeight="1">
      <c r="A6" s="133"/>
      <c r="B6" s="55">
        <v>-25568.6</v>
      </c>
      <c r="C6" s="57" t="s">
        <v>41</v>
      </c>
      <c r="D6" s="54"/>
    </row>
    <row r="7" spans="1:4" ht="72" customHeight="1">
      <c r="A7" s="133"/>
      <c r="B7" s="58">
        <v>-1000</v>
      </c>
      <c r="C7" s="49" t="s">
        <v>42</v>
      </c>
      <c r="D7" s="54"/>
    </row>
    <row r="8" spans="1:4" ht="45" customHeight="1">
      <c r="A8" s="133"/>
      <c r="B8" s="58">
        <v>-1940</v>
      </c>
      <c r="C8" s="49" t="s">
        <v>43</v>
      </c>
      <c r="D8" s="54"/>
    </row>
    <row r="9" spans="1:4" ht="96.95" customHeight="1">
      <c r="A9" s="133"/>
      <c r="B9" s="58">
        <v>-7814.8</v>
      </c>
      <c r="C9" s="49" t="s">
        <v>44</v>
      </c>
      <c r="D9" s="54"/>
    </row>
    <row r="10" spans="1:4" ht="39" customHeight="1">
      <c r="A10" s="133"/>
      <c r="B10" s="59">
        <v>-2670</v>
      </c>
      <c r="C10" s="46" t="s">
        <v>45</v>
      </c>
      <c r="D10" s="54"/>
    </row>
    <row r="11" spans="1:4" ht="45.95" customHeight="1">
      <c r="A11" s="133"/>
      <c r="B11" s="59">
        <v>-260</v>
      </c>
      <c r="C11" s="47" t="s">
        <v>46</v>
      </c>
      <c r="D11" s="54"/>
    </row>
    <row r="12" spans="1:4" ht="57" customHeight="1">
      <c r="A12" s="31" t="s">
        <v>13</v>
      </c>
      <c r="B12" s="45"/>
      <c r="C12" s="46"/>
      <c r="D12" s="45"/>
    </row>
    <row r="13" spans="1:4" ht="37.5" customHeight="1">
      <c r="A13" s="134" t="s">
        <v>14</v>
      </c>
      <c r="B13" s="50"/>
      <c r="C13" s="60"/>
      <c r="D13" s="54"/>
    </row>
    <row r="14" spans="1:4" ht="38.1" customHeight="1">
      <c r="A14" s="135"/>
      <c r="B14" s="50"/>
      <c r="C14" s="60"/>
      <c r="D14" s="54"/>
    </row>
    <row r="15" spans="1:4" ht="86.25" customHeight="1">
      <c r="A15" s="48" t="s">
        <v>27</v>
      </c>
      <c r="B15" s="43">
        <f>B16+B17+B18+B19+B20+B31+B32+B28+B21+B22+B23+B24+B25+B26+B27</f>
        <v>90160.668720000001</v>
      </c>
      <c r="C15" s="44"/>
      <c r="D15" s="54"/>
    </row>
    <row r="16" spans="1:4" ht="52.5" customHeight="1">
      <c r="A16" s="132" t="s">
        <v>8</v>
      </c>
      <c r="B16" s="61">
        <v>5023.42</v>
      </c>
      <c r="C16" s="57" t="s">
        <v>47</v>
      </c>
      <c r="D16" s="61"/>
    </row>
    <row r="17" spans="1:4" ht="155.1" customHeight="1">
      <c r="A17" s="133"/>
      <c r="B17" s="61">
        <f>8664.12312+4980</f>
        <v>13644.12312</v>
      </c>
      <c r="C17" s="49" t="s">
        <v>48</v>
      </c>
      <c r="D17" s="61"/>
    </row>
    <row r="18" spans="1:4" ht="146.1" customHeight="1">
      <c r="A18" s="133"/>
      <c r="B18" s="61">
        <f>1760+543.57047+2600+2289.38097</f>
        <v>7192.9514400000007</v>
      </c>
      <c r="C18" s="49" t="s">
        <v>49</v>
      </c>
      <c r="D18" s="54"/>
    </row>
    <row r="19" spans="1:4" ht="39.950000000000003" customHeight="1">
      <c r="A19" s="133"/>
      <c r="B19" s="61">
        <v>3000</v>
      </c>
      <c r="C19" s="49" t="s">
        <v>50</v>
      </c>
      <c r="D19" s="54"/>
    </row>
    <row r="20" spans="1:4" ht="78" customHeight="1">
      <c r="A20" s="133"/>
      <c r="B20" s="62">
        <v>2300</v>
      </c>
      <c r="C20" s="46" t="s">
        <v>51</v>
      </c>
      <c r="D20" s="54"/>
    </row>
    <row r="21" spans="1:4" ht="87" customHeight="1">
      <c r="A21" s="133"/>
      <c r="B21" s="62">
        <f>744+1368.90333+367</f>
        <v>2479.9033300000001</v>
      </c>
      <c r="C21" s="47" t="s">
        <v>52</v>
      </c>
      <c r="D21" s="54"/>
    </row>
    <row r="22" spans="1:4" ht="89.1" customHeight="1">
      <c r="A22" s="133"/>
      <c r="B22" s="63">
        <v>1000</v>
      </c>
      <c r="C22" s="46" t="s">
        <v>53</v>
      </c>
      <c r="D22" s="54"/>
    </row>
    <row r="23" spans="1:4" ht="54.95" customHeight="1">
      <c r="A23" s="133"/>
      <c r="B23" s="63">
        <v>1700</v>
      </c>
      <c r="C23" s="46" t="s">
        <v>54</v>
      </c>
      <c r="D23" s="54"/>
    </row>
    <row r="24" spans="1:4" ht="60" customHeight="1">
      <c r="A24" s="133"/>
      <c r="B24" s="63">
        <v>9000</v>
      </c>
      <c r="C24" s="46" t="s">
        <v>55</v>
      </c>
      <c r="D24" s="54"/>
    </row>
    <row r="25" spans="1:4" ht="56.1" customHeight="1">
      <c r="A25" s="133"/>
      <c r="B25" s="63">
        <v>8000</v>
      </c>
      <c r="C25" s="46" t="s">
        <v>56</v>
      </c>
      <c r="D25" s="54"/>
    </row>
    <row r="26" spans="1:4" ht="48.95" customHeight="1">
      <c r="A26" s="133"/>
      <c r="B26" s="59">
        <v>2930</v>
      </c>
      <c r="C26" s="46" t="s">
        <v>57</v>
      </c>
      <c r="D26" s="54"/>
    </row>
    <row r="27" spans="1:4" ht="57" customHeight="1">
      <c r="A27" s="133"/>
      <c r="B27" s="64">
        <v>19000</v>
      </c>
      <c r="C27" s="46" t="s">
        <v>58</v>
      </c>
      <c r="D27" s="54"/>
    </row>
    <row r="28" spans="1:4" ht="131.1" customHeight="1">
      <c r="A28" s="132" t="s">
        <v>13</v>
      </c>
      <c r="B28" s="45">
        <v>9620.2708299999995</v>
      </c>
      <c r="C28" s="46" t="s">
        <v>59</v>
      </c>
      <c r="D28" s="54"/>
    </row>
    <row r="29" spans="1:4" ht="45.95" customHeight="1">
      <c r="A29" s="133"/>
      <c r="B29" s="50">
        <f>1450.3108+1649.89037</f>
        <v>3100.2011700000003</v>
      </c>
      <c r="C29" s="51" t="s">
        <v>60</v>
      </c>
      <c r="D29" s="54"/>
    </row>
    <row r="30" spans="1:4" ht="51.95" customHeight="1">
      <c r="A30" s="133"/>
      <c r="B30" s="50">
        <f>1683.0023+2283.89688</f>
        <v>3966.8991799999999</v>
      </c>
      <c r="C30" s="51" t="s">
        <v>61</v>
      </c>
      <c r="D30" s="54"/>
    </row>
    <row r="31" spans="1:4" ht="66.95" customHeight="1">
      <c r="A31" s="134" t="s">
        <v>14</v>
      </c>
      <c r="B31" s="50">
        <v>3529.2303000000002</v>
      </c>
      <c r="C31" s="60" t="s">
        <v>62</v>
      </c>
      <c r="D31" s="54"/>
    </row>
    <row r="32" spans="1:4" ht="96" customHeight="1">
      <c r="A32" s="135"/>
      <c r="B32" s="50">
        <v>1740.7697000000001</v>
      </c>
      <c r="C32" s="60" t="s">
        <v>63</v>
      </c>
      <c r="D32" s="54"/>
    </row>
    <row r="33" spans="1:4" ht="122.25" hidden="1" customHeight="1">
      <c r="A33" s="18" t="s">
        <v>64</v>
      </c>
      <c r="B33" s="52"/>
      <c r="C33" s="57"/>
      <c r="D33" s="54"/>
    </row>
    <row r="34" spans="1:4" ht="120" hidden="1" customHeight="1">
      <c r="A34" s="18" t="s">
        <v>38</v>
      </c>
      <c r="B34" s="52"/>
      <c r="C34" s="57"/>
      <c r="D34" s="54"/>
    </row>
  </sheetData>
  <autoFilter ref="A2:D34" xr:uid="{00000000-0009-0000-0000-000001000000}"/>
  <mergeCells count="6">
    <mergeCell ref="A31:A32"/>
    <mergeCell ref="A1:C1"/>
    <mergeCell ref="A5:A11"/>
    <mergeCell ref="A13:A14"/>
    <mergeCell ref="A16:A27"/>
    <mergeCell ref="A28:A30"/>
  </mergeCells>
  <pageMargins left="0.47222222222222199" right="0.31458333333333299" top="0.47222222222222199" bottom="0.43263888888888902" header="0.31458333333333299" footer="0.15694444444444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tabSelected="1" view="pageBreakPreview" zoomScale="85" zoomScaleSheetLayoutView="85" workbookViewId="0">
      <selection activeCell="A6" sqref="A6"/>
    </sheetView>
  </sheetViews>
  <sheetFormatPr defaultColWidth="9" defaultRowHeight="136.5" customHeight="1"/>
  <cols>
    <col min="1" max="1" width="35.42578125" style="114" customWidth="1"/>
    <col min="2" max="2" width="20.7109375" style="114" customWidth="1"/>
    <col min="3" max="3" width="53.5703125" style="114" customWidth="1"/>
    <col min="4" max="5" width="9.140625" style="114" customWidth="1"/>
    <col min="6" max="16384" width="9" style="114"/>
  </cols>
  <sheetData>
    <row r="1" spans="1:3" ht="74.25" customHeight="1">
      <c r="A1" s="142" t="s">
        <v>106</v>
      </c>
      <c r="B1" s="142"/>
      <c r="C1" s="142"/>
    </row>
    <row r="2" spans="1:3" ht="37.5" customHeight="1">
      <c r="A2" s="115" t="s">
        <v>89</v>
      </c>
      <c r="B2" s="129" t="s">
        <v>103</v>
      </c>
      <c r="C2" s="116" t="s">
        <v>90</v>
      </c>
    </row>
    <row r="3" spans="1:3" ht="111" customHeight="1">
      <c r="A3" s="100" t="s">
        <v>91</v>
      </c>
      <c r="B3" s="117">
        <f>B4+B7</f>
        <v>5283.94</v>
      </c>
      <c r="C3" s="118"/>
    </row>
    <row r="4" spans="1:3" ht="37.5" customHeight="1">
      <c r="A4" s="100" t="s">
        <v>92</v>
      </c>
      <c r="B4" s="119">
        <f>B5</f>
        <v>935.36</v>
      </c>
      <c r="C4" s="120"/>
    </row>
    <row r="5" spans="1:3" ht="22.5" customHeight="1">
      <c r="A5" s="100" t="s">
        <v>93</v>
      </c>
      <c r="B5" s="117">
        <f>B6</f>
        <v>935.36</v>
      </c>
      <c r="C5" s="118"/>
    </row>
    <row r="6" spans="1:3" ht="111.75" customHeight="1">
      <c r="A6" s="121" t="s">
        <v>94</v>
      </c>
      <c r="B6" s="122">
        <v>935.36</v>
      </c>
      <c r="C6" s="118" t="s">
        <v>95</v>
      </c>
    </row>
    <row r="7" spans="1:3" ht="36" customHeight="1">
      <c r="A7" s="123" t="s">
        <v>96</v>
      </c>
      <c r="B7" s="117">
        <f>B8</f>
        <v>4348.58</v>
      </c>
      <c r="C7" s="115"/>
    </row>
    <row r="8" spans="1:3" ht="78.75" customHeight="1">
      <c r="A8" s="100" t="s">
        <v>97</v>
      </c>
      <c r="B8" s="117">
        <f>B9+B10</f>
        <v>4348.58</v>
      </c>
      <c r="C8" s="115"/>
    </row>
    <row r="9" spans="1:3" ht="93.75" customHeight="1">
      <c r="A9" s="124" t="s">
        <v>98</v>
      </c>
      <c r="B9" s="122">
        <v>3919.38</v>
      </c>
      <c r="C9" s="125" t="s">
        <v>99</v>
      </c>
    </row>
    <row r="10" spans="1:3" ht="183.75" customHeight="1">
      <c r="A10" s="130" t="s">
        <v>100</v>
      </c>
      <c r="B10" s="122">
        <v>429.2</v>
      </c>
      <c r="C10" s="125" t="s">
        <v>101</v>
      </c>
    </row>
    <row r="11" spans="1:3" ht="28.5" customHeight="1">
      <c r="A11" s="143" t="s">
        <v>102</v>
      </c>
      <c r="B11" s="143"/>
      <c r="C11" s="101" t="s">
        <v>5</v>
      </c>
    </row>
    <row r="12" spans="1:3" ht="42" customHeight="1">
      <c r="A12" s="126" t="s">
        <v>105</v>
      </c>
      <c r="B12" s="102">
        <f>B13+B18+B20</f>
        <v>4348.7830599999998</v>
      </c>
      <c r="C12" s="101"/>
    </row>
    <row r="13" spans="1:3" ht="56.25" customHeight="1">
      <c r="A13" s="127" t="s">
        <v>104</v>
      </c>
      <c r="B13" s="102">
        <f>B14+B16+B17+B15</f>
        <v>4348.7830599999998</v>
      </c>
      <c r="C13" s="103"/>
    </row>
    <row r="14" spans="1:3" ht="56.25" customHeight="1">
      <c r="A14" s="131" t="s">
        <v>8</v>
      </c>
      <c r="B14" s="104">
        <f>2452.10306</f>
        <v>2452.1030599999999</v>
      </c>
      <c r="C14" s="105" t="s">
        <v>84</v>
      </c>
    </row>
    <row r="15" spans="1:3" ht="60" customHeight="1">
      <c r="A15" s="131" t="s">
        <v>14</v>
      </c>
      <c r="B15" s="104">
        <f>1467.28</f>
        <v>1467.28</v>
      </c>
      <c r="C15" s="105" t="s">
        <v>84</v>
      </c>
    </row>
    <row r="16" spans="1:3" ht="90" customHeight="1">
      <c r="A16" s="106" t="s">
        <v>13</v>
      </c>
      <c r="B16" s="117">
        <v>193.2</v>
      </c>
      <c r="C16" s="107" t="s">
        <v>86</v>
      </c>
    </row>
    <row r="17" spans="1:3" ht="234.75" customHeight="1">
      <c r="A17" s="106" t="s">
        <v>14</v>
      </c>
      <c r="B17" s="117">
        <v>236.2</v>
      </c>
      <c r="C17" s="107" t="s">
        <v>85</v>
      </c>
    </row>
    <row r="18" spans="1:3" ht="39.75" customHeight="1">
      <c r="A18" s="128" t="s">
        <v>18</v>
      </c>
      <c r="B18" s="108">
        <f>B19</f>
        <v>-4000</v>
      </c>
      <c r="C18" s="109"/>
    </row>
    <row r="19" spans="1:3" ht="57" customHeight="1">
      <c r="A19" s="98" t="s">
        <v>8</v>
      </c>
      <c r="B19" s="110">
        <f>- 4000</f>
        <v>-4000</v>
      </c>
      <c r="C19" s="99" t="s">
        <v>87</v>
      </c>
    </row>
    <row r="20" spans="1:3" ht="39.75" customHeight="1">
      <c r="A20" s="111" t="s">
        <v>27</v>
      </c>
      <c r="B20" s="108">
        <f>B21</f>
        <v>4000</v>
      </c>
      <c r="C20" s="112"/>
    </row>
    <row r="21" spans="1:3" ht="61.5" customHeight="1">
      <c r="A21" s="98" t="s">
        <v>13</v>
      </c>
      <c r="B21" s="110">
        <f>4000</f>
        <v>4000</v>
      </c>
      <c r="C21" s="113" t="s">
        <v>88</v>
      </c>
    </row>
  </sheetData>
  <mergeCells count="2">
    <mergeCell ref="A1:C1"/>
    <mergeCell ref="A11:B11"/>
  </mergeCells>
  <pageMargins left="0.47222222222222199" right="0.31458333333333299" top="0.47222222222222199" bottom="0.43263888888888902" header="0.31458333333333299" footer="0.15694444444444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6"/>
  <sheetViews>
    <sheetView topLeftCell="A4" workbookViewId="0">
      <selection activeCell="A6" sqref="A6:C10"/>
    </sheetView>
  </sheetViews>
  <sheetFormatPr defaultColWidth="9" defaultRowHeight="15"/>
  <cols>
    <col min="1" max="1" width="23.28515625" customWidth="1"/>
    <col min="2" max="2" width="13.140625" customWidth="1"/>
    <col min="3" max="3" width="62.7109375" customWidth="1"/>
    <col min="4" max="6" width="9.140625" customWidth="1"/>
  </cols>
  <sheetData>
    <row r="1" spans="1:3" ht="45" customHeight="1">
      <c r="A1" s="144" t="s">
        <v>65</v>
      </c>
      <c r="B1" s="144"/>
      <c r="C1" s="144"/>
    </row>
    <row r="2" spans="1:3" ht="29.25" customHeight="1">
      <c r="A2" s="2" t="s">
        <v>1</v>
      </c>
      <c r="B2" s="3" t="s">
        <v>66</v>
      </c>
      <c r="C2" s="4" t="s">
        <v>5</v>
      </c>
    </row>
    <row r="3" spans="1:3" ht="56.25" customHeight="1">
      <c r="A3" s="5" t="s">
        <v>6</v>
      </c>
      <c r="B3" s="6">
        <f>B4</f>
        <v>1599.4939999999999</v>
      </c>
      <c r="C3" s="7"/>
    </row>
    <row r="4" spans="1:3" ht="78" customHeight="1">
      <c r="A4" s="8" t="s">
        <v>67</v>
      </c>
      <c r="B4" s="6">
        <f>B5+B7</f>
        <v>1599.4939999999999</v>
      </c>
      <c r="C4" s="7"/>
    </row>
    <row r="5" spans="1:3" s="1" customFormat="1" ht="54.75" customHeight="1">
      <c r="A5" s="9" t="s">
        <v>68</v>
      </c>
      <c r="B5" s="10"/>
      <c r="C5" s="11"/>
    </row>
    <row r="6" spans="1:3" s="1" customFormat="1" ht="36" customHeight="1">
      <c r="A6" s="12" t="s">
        <v>13</v>
      </c>
      <c r="B6" s="10">
        <f>B7+B8+B9+B10</f>
        <v>4985.7869999999994</v>
      </c>
      <c r="C6" s="11"/>
    </row>
    <row r="7" spans="1:3" s="1" customFormat="1" ht="64.5" customHeight="1">
      <c r="A7" s="12"/>
      <c r="B7" s="10">
        <f>1599.494</f>
        <v>1599.4939999999999</v>
      </c>
      <c r="C7" s="13" t="s">
        <v>69</v>
      </c>
    </row>
    <row r="8" spans="1:3" s="1" customFormat="1" ht="66" customHeight="1">
      <c r="A8" s="12"/>
      <c r="B8" s="10">
        <f>1937.126+647.4</f>
        <v>2584.5259999999998</v>
      </c>
      <c r="C8" s="13" t="s">
        <v>70</v>
      </c>
    </row>
    <row r="9" spans="1:3" s="1" customFormat="1" ht="68.25" customHeight="1">
      <c r="A9" s="12"/>
      <c r="B9" s="10">
        <f>32.608+18</f>
        <v>50.607999999999997</v>
      </c>
      <c r="C9" s="13" t="s">
        <v>71</v>
      </c>
    </row>
    <row r="10" spans="1:3" s="1" customFormat="1" ht="159.75" customHeight="1">
      <c r="A10" s="12"/>
      <c r="B10" s="10">
        <v>751.15899999999999</v>
      </c>
      <c r="C10" s="13" t="s">
        <v>72</v>
      </c>
    </row>
    <row r="11" spans="1:3" s="1" customFormat="1" ht="41.25" customHeight="1">
      <c r="A11" s="12" t="s">
        <v>73</v>
      </c>
      <c r="B11" s="10">
        <f>B12+B13+B14+B15+B16+B17+B18+B19+B20+B21+B22+B23</f>
        <v>-466.91300000000001</v>
      </c>
      <c r="C11" s="13"/>
    </row>
    <row r="12" spans="1:3" s="1" customFormat="1" ht="70.5" customHeight="1">
      <c r="A12" s="1" t="s">
        <v>13</v>
      </c>
      <c r="B12" s="10">
        <v>100</v>
      </c>
      <c r="C12" s="14" t="s">
        <v>74</v>
      </c>
    </row>
    <row r="13" spans="1:3" s="1" customFormat="1" ht="71.25" customHeight="1">
      <c r="A13" s="12"/>
      <c r="B13" s="10">
        <v>-100</v>
      </c>
      <c r="C13" s="13" t="s">
        <v>75</v>
      </c>
    </row>
    <row r="14" spans="1:3" ht="117.75" customHeight="1">
      <c r="A14" s="15"/>
      <c r="B14" s="16">
        <v>-855.19200000000001</v>
      </c>
      <c r="C14" s="17" t="s">
        <v>76</v>
      </c>
    </row>
    <row r="15" spans="1:3" ht="38.25" customHeight="1">
      <c r="A15" s="18"/>
      <c r="B15" s="19">
        <v>-48.155999999999999</v>
      </c>
      <c r="C15" s="20" t="s">
        <v>77</v>
      </c>
    </row>
    <row r="16" spans="1:3" ht="66" customHeight="1">
      <c r="A16" s="18"/>
      <c r="B16" s="19">
        <v>-187.29</v>
      </c>
      <c r="C16" s="20" t="s">
        <v>78</v>
      </c>
    </row>
    <row r="17" spans="1:3" ht="28.5" customHeight="1">
      <c r="A17" s="18"/>
      <c r="B17" s="19">
        <v>-19.7</v>
      </c>
      <c r="C17" s="20" t="s">
        <v>79</v>
      </c>
    </row>
    <row r="18" spans="1:3" ht="39" customHeight="1">
      <c r="A18" s="18"/>
      <c r="B18" s="19">
        <f>54.36+21.8</f>
        <v>76.16</v>
      </c>
      <c r="C18" s="20" t="s">
        <v>80</v>
      </c>
    </row>
    <row r="19" spans="1:3" ht="18.75" customHeight="1">
      <c r="A19" s="21"/>
      <c r="B19" s="22">
        <v>346.53199999999998</v>
      </c>
      <c r="C19" s="23" t="s">
        <v>81</v>
      </c>
    </row>
    <row r="20" spans="1:3" ht="29.25" customHeight="1">
      <c r="A20" s="21"/>
      <c r="B20" s="22">
        <v>13.092000000000001</v>
      </c>
      <c r="C20" s="23" t="s">
        <v>82</v>
      </c>
    </row>
    <row r="21" spans="1:3" ht="27" customHeight="1">
      <c r="A21" s="21"/>
      <c r="B21" s="22">
        <f>-49.1</f>
        <v>-49.1</v>
      </c>
      <c r="C21" s="23" t="s">
        <v>83</v>
      </c>
    </row>
    <row r="22" spans="1:3" ht="51.75" customHeight="1">
      <c r="A22" s="21"/>
      <c r="B22" s="22">
        <v>182.52099999999999</v>
      </c>
      <c r="C22" s="23"/>
    </row>
    <row r="23" spans="1:3" ht="75" customHeight="1">
      <c r="A23" s="24"/>
      <c r="B23" s="25">
        <v>74.22</v>
      </c>
      <c r="C23" s="26"/>
    </row>
    <row r="24" spans="1:3" ht="60.75" customHeight="1">
      <c r="A24" s="27"/>
      <c r="B24" s="28"/>
      <c r="C24" s="29"/>
    </row>
    <row r="25" spans="1:3" ht="55.5" customHeight="1">
      <c r="A25" s="27"/>
      <c r="B25" s="28"/>
      <c r="C25" s="29"/>
    </row>
    <row r="26" spans="1:3" ht="42.75" customHeight="1"/>
  </sheetData>
  <mergeCells count="1">
    <mergeCell ref="A1:C1"/>
  </mergeCells>
  <pageMargins left="0.47244094488188998" right="0.31496062992126" top="0.47244094488188998" bottom="0.43307086614173201" header="0.31496062992126" footer="0.15748031496063"/>
  <pageSetup paperSize="9" scale="94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M13" sqref="M13"/>
    </sheetView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июнь 2025</vt:lpstr>
      <vt:lpstr>Доп. потребн июнь 2025 МБ</vt:lpstr>
      <vt:lpstr>изменения июль 2025</vt:lpstr>
      <vt:lpstr>образование</vt:lpstr>
      <vt:lpstr>Лист3</vt:lpstr>
      <vt:lpstr>Лист1</vt:lpstr>
      <vt:lpstr>'Доп. потребн июнь 2025 МБ'!Область_печати</vt:lpstr>
      <vt:lpstr>'изменения июль 2025'!Область_печати</vt:lpstr>
      <vt:lpstr>'июнь 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kocharyan</dc:creator>
  <cp:lastModifiedBy>Кочарян Каджик Жорандович</cp:lastModifiedBy>
  <cp:lastPrinted>2025-07-16T07:11:17Z</cp:lastPrinted>
  <dcterms:created xsi:type="dcterms:W3CDTF">2006-09-28T05:33:00Z</dcterms:created>
  <dcterms:modified xsi:type="dcterms:W3CDTF">2025-07-16T07:11:48Z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02E702219B41478DBBDC66DA18673F73_12</vt:lpwstr>
  </property>
  <property fmtid="{D5CDD505-2E9C-101B-9397-08002B2CF9AE}" pid="3" name="KSOProductBuildVer">
    <vt:lpwstr>1049-12.2.0.21546</vt:lpwstr>
  </property>
</Properties>
</file>