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КОЧАРЯН К.Ж\Годовые отчеты за 2023 год\Утверждение годового отчета поселений 2023\Красногорское\Проект решения утверждения годового отчета\"/>
    </mc:Choice>
  </mc:AlternateContent>
  <bookViews>
    <workbookView xWindow="0" yWindow="0" windowWidth="27945" windowHeight="12330" tabRatio="989" firstSheet="2" activeTab="2"/>
  </bookViews>
  <sheets>
    <sheet name="Пр.2 Источники" sheetId="10" state="hidden" r:id="rId1"/>
    <sheet name="Доходы по кварталам" sheetId="18" state="hidden" r:id="rId2"/>
    <sheet name="Приложение 3" sheetId="24" r:id="rId3"/>
  </sheets>
  <definedNames>
    <definedName name="_xlnm._FilterDatabase" localSheetId="2" hidden="1">'Приложение 3'!$A$3:$H$122</definedName>
    <definedName name="_xlnm.Print_Area" localSheetId="1">'Доходы по кварталам'!$A$1:$AJ$37</definedName>
    <definedName name="_xlnm.Print_Area" localSheetId="2">'Приложение 3'!$A$1:$H$122</definedName>
  </definedNames>
  <calcPr calcId="162913"/>
</workbook>
</file>

<file path=xl/calcChain.xml><?xml version="1.0" encoding="utf-8"?>
<calcChain xmlns="http://schemas.openxmlformats.org/spreadsheetml/2006/main">
  <c r="H121" i="24" l="1"/>
  <c r="G121" i="24"/>
  <c r="H119" i="24"/>
  <c r="G119" i="24"/>
  <c r="H117" i="24"/>
  <c r="G117" i="24"/>
  <c r="H115" i="24"/>
  <c r="H114" i="24" s="1"/>
  <c r="H113" i="24" s="1"/>
  <c r="G115" i="24"/>
  <c r="G112" i="24"/>
  <c r="H111" i="24"/>
  <c r="H110" i="24" s="1"/>
  <c r="G111" i="24"/>
  <c r="G110" i="24" s="1"/>
  <c r="G109" i="24" s="1"/>
  <c r="G108" i="24" s="1"/>
  <c r="G107" i="24" s="1"/>
  <c r="H109" i="24"/>
  <c r="H108" i="24" s="1"/>
  <c r="H107" i="24" s="1"/>
  <c r="G106" i="24"/>
  <c r="H105" i="24"/>
  <c r="G105" i="24"/>
  <c r="H103" i="24"/>
  <c r="G103" i="24"/>
  <c r="H101" i="24"/>
  <c r="G101" i="24"/>
  <c r="H98" i="24"/>
  <c r="G98" i="24"/>
  <c r="G97" i="24"/>
  <c r="G92" i="24" s="1"/>
  <c r="H92" i="24"/>
  <c r="G91" i="24"/>
  <c r="G90" i="24"/>
  <c r="G89" i="24" s="1"/>
  <c r="H89" i="24"/>
  <c r="H86" i="24"/>
  <c r="G86" i="24"/>
  <c r="G85" i="24" s="1"/>
  <c r="G84" i="24" s="1"/>
  <c r="G83" i="24" s="1"/>
  <c r="G82" i="24" s="1"/>
  <c r="H85" i="24"/>
  <c r="H84" i="24" s="1"/>
  <c r="H83" i="24" s="1"/>
  <c r="H82" i="24" s="1"/>
  <c r="H80" i="24"/>
  <c r="G80" i="24"/>
  <c r="H78" i="24"/>
  <c r="G78" i="24"/>
  <c r="H76" i="24"/>
  <c r="G76" i="24"/>
  <c r="H74" i="24"/>
  <c r="G74" i="24"/>
  <c r="G73" i="24"/>
  <c r="G72" i="24" s="1"/>
  <c r="H72" i="24"/>
  <c r="G71" i="24"/>
  <c r="H70" i="24"/>
  <c r="G70" i="24"/>
  <c r="G69" i="24"/>
  <c r="H68" i="24"/>
  <c r="G68" i="24"/>
  <c r="G67" i="24"/>
  <c r="G65" i="24" s="1"/>
  <c r="G64" i="24" s="1"/>
  <c r="G63" i="24" s="1"/>
  <c r="G62" i="24" s="1"/>
  <c r="G66" i="24"/>
  <c r="H65" i="24"/>
  <c r="H60" i="24"/>
  <c r="G60" i="24"/>
  <c r="H58" i="24"/>
  <c r="G58" i="24"/>
  <c r="G57" i="24"/>
  <c r="G56" i="24"/>
  <c r="G55" i="24" s="1"/>
  <c r="H55" i="24"/>
  <c r="H54" i="24"/>
  <c r="G54" i="24"/>
  <c r="G52" i="24"/>
  <c r="G51" i="24" s="1"/>
  <c r="H51" i="24"/>
  <c r="H50" i="24" s="1"/>
  <c r="G50" i="24"/>
  <c r="H48" i="24"/>
  <c r="G48" i="24"/>
  <c r="G47" i="24"/>
  <c r="H46" i="24"/>
  <c r="G46" i="24"/>
  <c r="G45" i="24"/>
  <c r="H44" i="24"/>
  <c r="G44" i="24"/>
  <c r="H43" i="24"/>
  <c r="H42" i="24" s="1"/>
  <c r="G41" i="24"/>
  <c r="G40" i="24" s="1"/>
  <c r="G39" i="24" s="1"/>
  <c r="G38" i="24" s="1"/>
  <c r="H40" i="24"/>
  <c r="H39" i="24"/>
  <c r="H38" i="24" s="1"/>
  <c r="G36" i="24"/>
  <c r="G37" i="24" s="1"/>
  <c r="H34" i="24"/>
  <c r="H33" i="24" s="1"/>
  <c r="H32" i="24" s="1"/>
  <c r="G33" i="24"/>
  <c r="G32" i="24" s="1"/>
  <c r="H30" i="24"/>
  <c r="G30" i="24"/>
  <c r="G29" i="24"/>
  <c r="G28" i="24" s="1"/>
  <c r="H28" i="24"/>
  <c r="H27" i="24"/>
  <c r="G27" i="24"/>
  <c r="G26" i="24"/>
  <c r="H25" i="24"/>
  <c r="G25" i="24"/>
  <c r="G24" i="24" s="1"/>
  <c r="H24" i="24"/>
  <c r="G23" i="24"/>
  <c r="H22" i="24"/>
  <c r="H21" i="24" s="1"/>
  <c r="G22" i="24"/>
  <c r="G21" i="24" s="1"/>
  <c r="G20" i="24"/>
  <c r="G19" i="24"/>
  <c r="G18" i="24"/>
  <c r="G17" i="24"/>
  <c r="G16" i="24"/>
  <c r="G15" i="24" s="1"/>
  <c r="G14" i="24" s="1"/>
  <c r="H15" i="24"/>
  <c r="H14" i="24" s="1"/>
  <c r="H12" i="24"/>
  <c r="H11" i="24" s="1"/>
  <c r="G12" i="24"/>
  <c r="G11" i="24"/>
  <c r="H8" i="24"/>
  <c r="H7" i="24" s="1"/>
  <c r="G8" i="24"/>
  <c r="G7" i="24"/>
  <c r="S36" i="18"/>
  <c r="E36" i="18"/>
  <c r="Z35" i="18"/>
  <c r="S35" i="18"/>
  <c r="H35" i="18"/>
  <c r="G35" i="18"/>
  <c r="F35" i="18"/>
  <c r="E35" i="18"/>
  <c r="AG34" i="18"/>
  <c r="Z34" i="18"/>
  <c r="S34" i="18"/>
  <c r="L34" i="18"/>
  <c r="H34" i="18"/>
  <c r="G34" i="18"/>
  <c r="F34" i="18"/>
  <c r="E34" i="18"/>
  <c r="Z33" i="18"/>
  <c r="AA33" i="18" s="1"/>
  <c r="AA30" i="18" s="1"/>
  <c r="AA29" i="18" s="1"/>
  <c r="H33" i="18"/>
  <c r="AG33" i="18" s="1"/>
  <c r="AH33" i="18" s="1"/>
  <c r="G33" i="18"/>
  <c r="F33" i="18"/>
  <c r="S33" i="18" s="1"/>
  <c r="T33" i="18" s="1"/>
  <c r="T30" i="18" s="1"/>
  <c r="T29" i="18" s="1"/>
  <c r="E33" i="18"/>
  <c r="L33" i="18" s="1"/>
  <c r="L30" i="18" s="1"/>
  <c r="L29" i="18" s="1"/>
  <c r="AG32" i="18"/>
  <c r="Z32" i="18"/>
  <c r="S32" i="18"/>
  <c r="F32" i="18" s="1"/>
  <c r="F30" i="18" s="1"/>
  <c r="F29" i="18" s="1"/>
  <c r="F37" i="18" s="1"/>
  <c r="L32" i="18"/>
  <c r="H32" i="18"/>
  <c r="G32" i="18"/>
  <c r="E32" i="18"/>
  <c r="AG31" i="18"/>
  <c r="Z31" i="18"/>
  <c r="S31" i="18"/>
  <c r="L31" i="18"/>
  <c r="H31" i="18"/>
  <c r="G31" i="18"/>
  <c r="F31" i="18"/>
  <c r="E31" i="18"/>
  <c r="AJ30" i="18"/>
  <c r="AI30" i="18"/>
  <c r="AH30" i="18"/>
  <c r="AH29" i="18" s="1"/>
  <c r="AC30" i="18"/>
  <c r="AB30" i="18"/>
  <c r="V30" i="18"/>
  <c r="U30" i="18"/>
  <c r="O30" i="18"/>
  <c r="N30" i="18"/>
  <c r="H30" i="18"/>
  <c r="G30" i="18"/>
  <c r="E30" i="18"/>
  <c r="E29" i="18" s="1"/>
  <c r="D30" i="18"/>
  <c r="AJ29" i="18"/>
  <c r="AI29" i="18"/>
  <c r="AC29" i="18"/>
  <c r="AB29" i="18"/>
  <c r="V29" i="18"/>
  <c r="U29" i="18"/>
  <c r="O29" i="18"/>
  <c r="N29" i="18"/>
  <c r="H29" i="18"/>
  <c r="G29" i="18"/>
  <c r="D29" i="18"/>
  <c r="AG28" i="18"/>
  <c r="Z28" i="18"/>
  <c r="S28" i="18"/>
  <c r="L28" i="18"/>
  <c r="AJ27" i="18"/>
  <c r="AI27" i="18"/>
  <c r="AG27" i="18" s="1"/>
  <c r="AH27" i="18"/>
  <c r="AC27" i="18"/>
  <c r="AB27" i="18"/>
  <c r="Z27" i="18" s="1"/>
  <c r="AA27" i="18"/>
  <c r="V27" i="18"/>
  <c r="U27" i="18"/>
  <c r="S27" i="18" s="1"/>
  <c r="T27" i="18"/>
  <c r="O27" i="18"/>
  <c r="N27" i="18"/>
  <c r="M27" i="18"/>
  <c r="H27" i="18"/>
  <c r="G27" i="18"/>
  <c r="F27" i="18"/>
  <c r="E27" i="18"/>
  <c r="D27" i="18"/>
  <c r="AJ26" i="18"/>
  <c r="AJ25" i="18" s="1"/>
  <c r="H26" i="18"/>
  <c r="AG26" i="18" s="1"/>
  <c r="G26" i="18"/>
  <c r="F26" i="18"/>
  <c r="E26" i="18"/>
  <c r="L26" i="18" s="1"/>
  <c r="H25" i="18"/>
  <c r="G25" i="18"/>
  <c r="F25" i="18"/>
  <c r="E25" i="18"/>
  <c r="D25" i="18"/>
  <c r="AG24" i="18"/>
  <c r="AH24" i="18" s="1"/>
  <c r="H24" i="18"/>
  <c r="G24" i="18"/>
  <c r="F24" i="18"/>
  <c r="E24" i="18"/>
  <c r="L24" i="18" s="1"/>
  <c r="AG23" i="18"/>
  <c r="AH23" i="18" s="1"/>
  <c r="H23" i="18"/>
  <c r="G23" i="18"/>
  <c r="F23" i="18"/>
  <c r="E23" i="18"/>
  <c r="L23" i="18" s="1"/>
  <c r="H22" i="18"/>
  <c r="G22" i="18"/>
  <c r="F22" i="18"/>
  <c r="E22" i="18"/>
  <c r="D22" i="18"/>
  <c r="AH21" i="18"/>
  <c r="AB21" i="18"/>
  <c r="U21" i="18"/>
  <c r="T21" i="18"/>
  <c r="N21" i="18"/>
  <c r="H21" i="18"/>
  <c r="AG21" i="18" s="1"/>
  <c r="AJ21" i="18" s="1"/>
  <c r="G21" i="18"/>
  <c r="F21" i="18"/>
  <c r="F19" i="18" s="1"/>
  <c r="F7" i="18" s="1"/>
  <c r="E21" i="18"/>
  <c r="L21" i="18" s="1"/>
  <c r="AH20" i="18"/>
  <c r="AB20" i="18"/>
  <c r="U20" i="18"/>
  <c r="T20" i="18"/>
  <c r="N20" i="18"/>
  <c r="H20" i="18"/>
  <c r="AG20" i="18" s="1"/>
  <c r="AJ20" i="18" s="1"/>
  <c r="AJ19" i="18" s="1"/>
  <c r="G20" i="18"/>
  <c r="F20" i="18"/>
  <c r="E20" i="18"/>
  <c r="L20" i="18" s="1"/>
  <c r="AH19" i="18"/>
  <c r="AB19" i="18"/>
  <c r="U19" i="18"/>
  <c r="T19" i="18"/>
  <c r="N19" i="18"/>
  <c r="H19" i="18"/>
  <c r="G19" i="18"/>
  <c r="E19" i="18"/>
  <c r="D19" i="18"/>
  <c r="AI18" i="18"/>
  <c r="V18" i="18"/>
  <c r="U18" i="18"/>
  <c r="U17" i="18" s="1"/>
  <c r="H18" i="18"/>
  <c r="AG18" i="18" s="1"/>
  <c r="AH18" i="18" s="1"/>
  <c r="AH17" i="18" s="1"/>
  <c r="G18" i="18"/>
  <c r="F18" i="18"/>
  <c r="E18" i="18"/>
  <c r="L18" i="18" s="1"/>
  <c r="AC18" i="18" s="1"/>
  <c r="AC17" i="18" s="1"/>
  <c r="AI17" i="18"/>
  <c r="V17" i="18"/>
  <c r="H17" i="18"/>
  <c r="G17" i="18"/>
  <c r="G7" i="18" s="1"/>
  <c r="F17" i="18"/>
  <c r="E17" i="18"/>
  <c r="D17" i="18"/>
  <c r="AA16" i="18"/>
  <c r="L16" i="18"/>
  <c r="H16" i="18"/>
  <c r="AG16" i="18" s="1"/>
  <c r="G16" i="18"/>
  <c r="F16" i="18"/>
  <c r="E16" i="18"/>
  <c r="AA15" i="18"/>
  <c r="L15" i="18"/>
  <c r="H15" i="18"/>
  <c r="AG15" i="18" s="1"/>
  <c r="G15" i="18"/>
  <c r="F15" i="18"/>
  <c r="E15" i="18"/>
  <c r="AA14" i="18"/>
  <c r="L14" i="18"/>
  <c r="H14" i="18"/>
  <c r="AG14" i="18" s="1"/>
  <c r="G14" i="18"/>
  <c r="F14" i="18"/>
  <c r="E14" i="18"/>
  <c r="AA13" i="18"/>
  <c r="L13" i="18"/>
  <c r="O13" i="18" s="1"/>
  <c r="H13" i="18"/>
  <c r="AG13" i="18" s="1"/>
  <c r="AJ13" i="18" s="1"/>
  <c r="G13" i="18"/>
  <c r="F13" i="18"/>
  <c r="E13" i="18"/>
  <c r="H12" i="18"/>
  <c r="H7" i="18" s="1"/>
  <c r="H37" i="18" s="1"/>
  <c r="G12" i="18"/>
  <c r="F12" i="18"/>
  <c r="E12" i="18"/>
  <c r="D12" i="18"/>
  <c r="D7" i="18" s="1"/>
  <c r="D37" i="18" s="1"/>
  <c r="AG11" i="18"/>
  <c r="H11" i="18"/>
  <c r="G11" i="18"/>
  <c r="F11" i="18"/>
  <c r="E11" i="18"/>
  <c r="L11" i="18" s="1"/>
  <c r="AG10" i="18"/>
  <c r="H10" i="18"/>
  <c r="G10" i="18"/>
  <c r="F10" i="18"/>
  <c r="E10" i="18"/>
  <c r="L10" i="18" s="1"/>
  <c r="AG9" i="18"/>
  <c r="H9" i="18"/>
  <c r="G9" i="18"/>
  <c r="F9" i="18"/>
  <c r="E9" i="18"/>
  <c r="L9" i="18" s="1"/>
  <c r="H8" i="18"/>
  <c r="G8" i="18"/>
  <c r="F8" i="18"/>
  <c r="D8" i="18"/>
  <c r="AE5" i="18"/>
  <c r="X5" i="18"/>
  <c r="Q5" i="18"/>
  <c r="J5" i="18"/>
  <c r="AD2" i="18"/>
  <c r="X2" i="18"/>
  <c r="P2" i="18"/>
  <c r="I2" i="18"/>
  <c r="G53" i="24" l="1"/>
  <c r="H64" i="24"/>
  <c r="H63" i="24" s="1"/>
  <c r="H62" i="24" s="1"/>
  <c r="H57" i="24"/>
  <c r="G114" i="24"/>
  <c r="G113" i="24" s="1"/>
  <c r="AB24" i="18"/>
  <c r="U24" i="18"/>
  <c r="N24" i="18"/>
  <c r="AC24" i="18"/>
  <c r="V24" i="18"/>
  <c r="O24" i="18"/>
  <c r="AA24" i="18"/>
  <c r="T24" i="18"/>
  <c r="M24" i="18"/>
  <c r="AB10" i="18"/>
  <c r="U10" i="18"/>
  <c r="N10" i="18"/>
  <c r="T10" i="18"/>
  <c r="S10" i="18" s="1"/>
  <c r="AC10" i="18"/>
  <c r="V10" i="18"/>
  <c r="O10" i="18"/>
  <c r="AA10" i="18"/>
  <c r="M10" i="18"/>
  <c r="AB11" i="18"/>
  <c r="U11" i="18"/>
  <c r="N11" i="18"/>
  <c r="T11" i="18"/>
  <c r="S11" i="18" s="1"/>
  <c r="AC11" i="18"/>
  <c r="V11" i="18"/>
  <c r="O11" i="18"/>
  <c r="AA11" i="18"/>
  <c r="Z11" i="18" s="1"/>
  <c r="M11" i="18"/>
  <c r="AB23" i="18"/>
  <c r="U23" i="18"/>
  <c r="N23" i="18"/>
  <c r="N22" i="18" s="1"/>
  <c r="AC23" i="18"/>
  <c r="AC22" i="18" s="1"/>
  <c r="V23" i="18"/>
  <c r="O23" i="18"/>
  <c r="AA23" i="18"/>
  <c r="T23" i="18"/>
  <c r="M23" i="18"/>
  <c r="AB9" i="18"/>
  <c r="U9" i="18"/>
  <c r="U8" i="18" s="1"/>
  <c r="N9" i="18"/>
  <c r="AA9" i="18"/>
  <c r="T9" i="18"/>
  <c r="AC9" i="18"/>
  <c r="AC8" i="18" s="1"/>
  <c r="V9" i="18"/>
  <c r="O9" i="18"/>
  <c r="M9" i="18"/>
  <c r="AI15" i="18"/>
  <c r="AH15" i="18"/>
  <c r="AJ15" i="18"/>
  <c r="G37" i="18"/>
  <c r="M33" i="18"/>
  <c r="M30" i="18" s="1"/>
  <c r="M29" i="18" s="1"/>
  <c r="E8" i="18"/>
  <c r="E7" i="18" s="1"/>
  <c r="E37" i="18" s="1"/>
  <c r="AI13" i="18"/>
  <c r="AH13" i="18"/>
  <c r="AI14" i="18"/>
  <c r="AH14" i="18"/>
  <c r="AJ14" i="18"/>
  <c r="AJ12" i="18" s="1"/>
  <c r="AI16" i="18"/>
  <c r="AH16" i="18"/>
  <c r="AJ16" i="18"/>
  <c r="AA26" i="18"/>
  <c r="T26" i="18"/>
  <c r="M26" i="18"/>
  <c r="M25" i="18" s="1"/>
  <c r="L25" i="18" s="1"/>
  <c r="AB26" i="18"/>
  <c r="AB25" i="18" s="1"/>
  <c r="U26" i="18"/>
  <c r="U25" i="18" s="1"/>
  <c r="N26" i="18"/>
  <c r="N25" i="18" s="1"/>
  <c r="AC26" i="18"/>
  <c r="AC25" i="18" s="1"/>
  <c r="O26" i="18"/>
  <c r="O25" i="18" s="1"/>
  <c r="V26" i="18"/>
  <c r="V25" i="18" s="1"/>
  <c r="AH22" i="18"/>
  <c r="S30" i="18"/>
  <c r="S29" i="18" s="1"/>
  <c r="G6" i="24"/>
  <c r="AI9" i="18"/>
  <c r="AJ9" i="18"/>
  <c r="AJ8" i="18" s="1"/>
  <c r="AH9" i="18"/>
  <c r="AH8" i="18" s="1"/>
  <c r="AI10" i="18"/>
  <c r="AJ10" i="18"/>
  <c r="AH10" i="18"/>
  <c r="AI11" i="18"/>
  <c r="AH11" i="18"/>
  <c r="AJ11" i="18"/>
  <c r="AA12" i="18"/>
  <c r="Z16" i="18"/>
  <c r="AH26" i="18"/>
  <c r="AH25" i="18" s="1"/>
  <c r="AG25" i="18" s="1"/>
  <c r="AI26" i="18"/>
  <c r="AI25" i="18" s="1"/>
  <c r="H6" i="24"/>
  <c r="T13" i="18"/>
  <c r="AC13" i="18"/>
  <c r="AC12" i="18" s="1"/>
  <c r="AB14" i="18"/>
  <c r="Z14" i="18" s="1"/>
  <c r="U14" i="18"/>
  <c r="N14" i="18"/>
  <c r="T14" i="18"/>
  <c r="S14" i="18" s="1"/>
  <c r="AC14" i="18"/>
  <c r="AB15" i="18"/>
  <c r="Z15" i="18" s="1"/>
  <c r="U15" i="18"/>
  <c r="N15" i="18"/>
  <c r="AC15" i="18"/>
  <c r="AB16" i="18"/>
  <c r="U16" i="18"/>
  <c r="N16" i="18"/>
  <c r="T16" i="18"/>
  <c r="AJ18" i="18"/>
  <c r="AJ17" i="18" s="1"/>
  <c r="AG17" i="18" s="1"/>
  <c r="G43" i="24"/>
  <c r="G42" i="24" s="1"/>
  <c r="H53" i="24"/>
  <c r="O14" i="18"/>
  <c r="O12" i="18" s="1"/>
  <c r="O15" i="18"/>
  <c r="O16" i="18"/>
  <c r="O18" i="18"/>
  <c r="O17" i="18" s="1"/>
  <c r="AC20" i="18"/>
  <c r="AC19" i="18" s="1"/>
  <c r="V20" i="18"/>
  <c r="O20" i="18"/>
  <c r="M20" i="18"/>
  <c r="AA20" i="18"/>
  <c r="AC21" i="18"/>
  <c r="V21" i="18"/>
  <c r="O21" i="18"/>
  <c r="M21" i="18"/>
  <c r="AA21" i="18"/>
  <c r="Z21" i="18" s="1"/>
  <c r="L27" i="18"/>
  <c r="Z30" i="18"/>
  <c r="Z29" i="18" s="1"/>
  <c r="AG30" i="18"/>
  <c r="AG29" i="18" s="1"/>
  <c r="AB13" i="18"/>
  <c r="U13" i="18"/>
  <c r="N13" i="18"/>
  <c r="T15" i="18"/>
  <c r="S15" i="18" s="1"/>
  <c r="AC16" i="18"/>
  <c r="S21" i="18"/>
  <c r="M13" i="18"/>
  <c r="V13" i="18"/>
  <c r="M14" i="18"/>
  <c r="V14" i="18"/>
  <c r="M15" i="18"/>
  <c r="V15" i="18"/>
  <c r="M16" i="18"/>
  <c r="V16" i="18"/>
  <c r="AA18" i="18"/>
  <c r="T18" i="18"/>
  <c r="M18" i="18"/>
  <c r="M17" i="18" s="1"/>
  <c r="N18" i="18"/>
  <c r="N17" i="18" s="1"/>
  <c r="AB18" i="18"/>
  <c r="AB17" i="18" s="1"/>
  <c r="AI20" i="18"/>
  <c r="AI21" i="18"/>
  <c r="AI23" i="18"/>
  <c r="AI22" i="18" s="1"/>
  <c r="AJ23" i="18"/>
  <c r="AJ22" i="18" s="1"/>
  <c r="AI24" i="18"/>
  <c r="AJ24" i="18"/>
  <c r="Z18" i="18" l="1"/>
  <c r="AA17" i="18"/>
  <c r="Z17" i="18" s="1"/>
  <c r="M12" i="18"/>
  <c r="M19" i="18"/>
  <c r="L19" i="18" s="1"/>
  <c r="T12" i="18"/>
  <c r="S12" i="18" s="1"/>
  <c r="S13" i="18"/>
  <c r="AJ7" i="18"/>
  <c r="AJ37" i="18" s="1"/>
  <c r="AH12" i="18"/>
  <c r="T8" i="18"/>
  <c r="S9" i="18"/>
  <c r="O22" i="18"/>
  <c r="AI19" i="18"/>
  <c r="AG19" i="18" s="1"/>
  <c r="S18" i="18"/>
  <c r="T17" i="18"/>
  <c r="S17" i="18" s="1"/>
  <c r="V12" i="18"/>
  <c r="AB12" i="18"/>
  <c r="V19" i="18"/>
  <c r="S19" i="18" s="1"/>
  <c r="S20" i="18"/>
  <c r="S16" i="18"/>
  <c r="G5" i="24"/>
  <c r="V8" i="18"/>
  <c r="N8" i="18"/>
  <c r="S23" i="18"/>
  <c r="T22" i="18"/>
  <c r="Z24" i="18"/>
  <c r="Z20" i="18"/>
  <c r="AA19" i="18"/>
  <c r="Z19" i="18" s="1"/>
  <c r="Z13" i="18"/>
  <c r="AC7" i="18"/>
  <c r="AC37" i="18" s="1"/>
  <c r="AA22" i="18"/>
  <c r="Z23" i="18"/>
  <c r="N12" i="18"/>
  <c r="Z12" i="18"/>
  <c r="AG22" i="18"/>
  <c r="T25" i="18"/>
  <c r="S25" i="18" s="1"/>
  <c r="S26" i="18"/>
  <c r="M8" i="18"/>
  <c r="AB8" i="18"/>
  <c r="U22" i="18"/>
  <c r="Z10" i="18"/>
  <c r="L17" i="18"/>
  <c r="U12" i="18"/>
  <c r="U7" i="18" s="1"/>
  <c r="U37" i="18" s="1"/>
  <c r="O19" i="18"/>
  <c r="H5" i="24"/>
  <c r="AI8" i="18"/>
  <c r="AI7" i="18" s="1"/>
  <c r="AI37" i="18" s="1"/>
  <c r="AA25" i="18"/>
  <c r="Z25" i="18" s="1"/>
  <c r="Z26" i="18"/>
  <c r="AI12" i="18"/>
  <c r="O8" i="18"/>
  <c r="O7" i="18" s="1"/>
  <c r="O37" i="18" s="1"/>
  <c r="AA8" i="18"/>
  <c r="Z9" i="18"/>
  <c r="M22" i="18"/>
  <c r="L22" i="18" s="1"/>
  <c r="V22" i="18"/>
  <c r="AB22" i="18"/>
  <c r="S24" i="18"/>
  <c r="M7" i="18" l="1"/>
  <c r="L8" i="18"/>
  <c r="V7" i="18"/>
  <c r="V37" i="18" s="1"/>
  <c r="AG8" i="18"/>
  <c r="S8" i="18"/>
  <c r="T7" i="18"/>
  <c r="S22" i="18"/>
  <c r="AG12" i="18"/>
  <c r="L12" i="18"/>
  <c r="Z8" i="18"/>
  <c r="AA7" i="18"/>
  <c r="AB7" i="18"/>
  <c r="AB37" i="18" s="1"/>
  <c r="Z22" i="18"/>
  <c r="N7" i="18"/>
  <c r="N37" i="18" s="1"/>
  <c r="AH7" i="18"/>
  <c r="AH37" i="18" l="1"/>
  <c r="AG37" i="18" s="1"/>
  <c r="AG7" i="18"/>
  <c r="AA37" i="18"/>
  <c r="Z37" i="18" s="1"/>
  <c r="Z7" i="18"/>
  <c r="T37" i="18"/>
  <c r="S37" i="18" s="1"/>
  <c r="S7" i="18"/>
  <c r="M37" i="18"/>
  <c r="L37" i="18" s="1"/>
  <c r="L7" i="18"/>
</calcChain>
</file>

<file path=xl/comments1.xml><?xml version="1.0" encoding="utf-8"?>
<comments xmlns="http://schemas.openxmlformats.org/spreadsheetml/2006/main">
  <authors>
    <author>Екатерина Мышкина</author>
  </authors>
  <commentList>
    <comment ref="A3" authorId="0" shapeId="0">
      <text>
        <r>
          <rPr>
            <b/>
            <sz val="9"/>
            <rFont val="Tahoma"/>
            <charset val="204"/>
          </rPr>
          <t>Екатерина Мышкина:</t>
        </r>
        <r>
          <rPr>
            <sz val="9"/>
            <rFont val="Tahoma"/>
            <charset val="204"/>
          </rPr>
          <t xml:space="preserve">
Скрыть для 7
</t>
        </r>
      </text>
    </comment>
    <comment ref="D3" authorId="0" shapeId="0">
      <text>
        <r>
          <rPr>
            <b/>
            <sz val="9"/>
            <rFont val="Tahoma"/>
            <charset val="204"/>
          </rPr>
          <t>Екатерина Мышкина:</t>
        </r>
        <r>
          <rPr>
            <sz val="9"/>
            <rFont val="Tahoma"/>
            <charset val="204"/>
          </rPr>
          <t xml:space="preserve">
Скрыть для 7</t>
        </r>
      </text>
    </comment>
    <comment ref="E3" authorId="0" shapeId="0">
      <text>
        <r>
          <rPr>
            <b/>
            <sz val="9"/>
            <rFont val="Tahoma"/>
            <charset val="204"/>
          </rPr>
          <t>Екатерина Мышкина:</t>
        </r>
        <r>
          <rPr>
            <sz val="9"/>
            <rFont val="Tahoma"/>
            <charset val="204"/>
          </rPr>
          <t xml:space="preserve">
Скрыть для 7</t>
        </r>
      </text>
    </comment>
  </commentList>
</comments>
</file>

<file path=xl/sharedStrings.xml><?xml version="1.0" encoding="utf-8"?>
<sst xmlns="http://schemas.openxmlformats.org/spreadsheetml/2006/main" count="1046" uniqueCount="270">
  <si>
    <t xml:space="preserve">Приложение № 2
                                                                                      к решению Совета депутатов     
                                                                         «Красногорское сельское поселение»
                                                                     Калининского района Тверской области
                                                                          «О бюджете Красногорского сельского    
                                                                   поселения Калининского района Тверской   
                                                          области на 2019 год»
                                                                                    от   14.11.2019 года      №10/8
</t>
  </si>
  <si>
    <t>Источники внутреннего финансирования дефицита бюджета
 МО «Красногорское сельское поселение» Калининского 
 района Тверской области на 2020 год</t>
  </si>
  <si>
    <t>Код</t>
  </si>
  <si>
    <t>Наименование</t>
  </si>
  <si>
    <t>Сумма</t>
  </si>
  <si>
    <t>000 01 05 00 00 00 0000 000</t>
  </si>
  <si>
    <t>Изменение остатков средств на счетах по учёту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</si>
  <si>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</si>
  <si>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</si>
  <si>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</si>
  <si>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</si>
  <si>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000 01 05 02 01 10 0000 510</t>
  </si>
  <si>
    <t>Увеличение прочих остатков денежных средств бюджетов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</si>
  <si>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</si>
  <si>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</si>
  <si>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</si>
  <si>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</si>
  <si>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000 01 05 02 01 10 0000 610</t>
  </si>
  <si>
    <t>Уменьшение прочих остатков денежных средств бюджетов поселений</t>
  </si>
  <si>
    <t>Итого источники финансирования дефицита бюджета поселения</t>
  </si>
  <si>
    <t>План по доходам</t>
  </si>
  <si>
    <t>Муниципального образования "Красногорское сельское поселение"</t>
  </si>
  <si>
    <t>Калининского района Тверской области</t>
  </si>
  <si>
    <t xml:space="preserve">на 2021 год </t>
  </si>
  <si>
    <t xml:space="preserve">на   I квартал 2021 года </t>
  </si>
  <si>
    <t xml:space="preserve">на   II квартал 2021 года </t>
  </si>
  <si>
    <t xml:space="preserve">на   III квартал 2021 года </t>
  </si>
  <si>
    <t xml:space="preserve">на   IV квартал 2021 года </t>
  </si>
  <si>
    <r>
      <rPr>
        <sz val="9"/>
        <rFont val="Arial Cyr"/>
        <charset val="204"/>
      </rPr>
      <t>По решению №</t>
    </r>
    <r>
      <rPr>
        <sz val="9"/>
        <color rgb="FFFF0000"/>
        <rFont val="Arial Cyr"/>
        <charset val="204"/>
      </rPr>
      <t>12/1</t>
    </r>
    <r>
      <rPr>
        <sz val="9"/>
        <rFont val="Arial Cyr"/>
        <charset val="204"/>
      </rPr>
      <t xml:space="preserve"> от 21.12.2020 г.</t>
    </r>
  </si>
  <si>
    <t>КБК</t>
  </si>
  <si>
    <t>Наименование статей</t>
  </si>
  <si>
    <t>Сумма
на 2021</t>
  </si>
  <si>
    <t>1 кв</t>
  </si>
  <si>
    <t>2кв</t>
  </si>
  <si>
    <t>3кв</t>
  </si>
  <si>
    <t>4кв</t>
  </si>
  <si>
    <t>Сумма
на 1 квартал</t>
  </si>
  <si>
    <t>январь</t>
  </si>
  <si>
    <t>февраль</t>
  </si>
  <si>
    <t>март</t>
  </si>
  <si>
    <t>Сумма
на 2 квартал</t>
  </si>
  <si>
    <t>апрель</t>
  </si>
  <si>
    <t>май</t>
  </si>
  <si>
    <t>июнь</t>
  </si>
  <si>
    <t>Сумма
на 3 квартал</t>
  </si>
  <si>
    <t>июль</t>
  </si>
  <si>
    <t>август</t>
  </si>
  <si>
    <t>сентябрь</t>
  </si>
  <si>
    <t>Сумма
на 4 квартал</t>
  </si>
  <si>
    <t>октябрь</t>
  </si>
  <si>
    <t>ноябрь</t>
  </si>
  <si>
    <t>декабрь</t>
  </si>
  <si>
    <t>1 00 00000 00 0000 000</t>
  </si>
  <si>
    <t xml:space="preserve">Собственные доходы </t>
  </si>
  <si>
    <t>1 01 02000 01 0000 110</t>
  </si>
  <si>
    <t>Налог на доходы физических лиц</t>
  </si>
  <si>
    <t>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</si>
  <si>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 и 228 Налогового кодекса Российской Федерации</t>
  </si>
  <si>
    <t>1 01 02010 01 0000 110</t>
  </si>
  <si>
    <t>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</si>
  <si>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</si>
  <si>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</si>
  <si>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</si>
  <si>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</si>
  <si>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</si>
  <si>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</si>
  <si>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</si>
  <si>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</si>
  <si>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</si>
  <si>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</si>
  <si>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</si>
  <si>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</si>
  <si>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</si>
  <si>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1 03 0226 0 01 0000 110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</si>
  <si>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</si>
  <si>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</si>
  <si>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</si>
  <si>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</si>
  <si>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</si>
  <si>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</si>
  <si>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</si>
  <si>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</si>
  <si>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</si>
  <si>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</si>
  <si>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</si>
  <si>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</si>
  <si>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</si>
  <si>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</si>
  <si>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1 11 09045 10 0000 120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</si>
  <si>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</si>
  <si>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1 13 00000 00 0000 000</t>
  </si>
  <si>
    <t>Доходы от оказания платных услуг (работ) и компенсации затрат государства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</si>
  <si>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</si>
  <si>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</si>
  <si>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1 14 00000 00 0000 000</t>
  </si>
  <si>
    <t>Доходы от продажи материальных и нематериальных активов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</si>
  <si>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</si>
  <si>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</si>
  <si>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2 00 00000 00 0000 000</t>
  </si>
  <si>
    <t>БЕЗВОЗМЕЗДНЫЕ ПОСТУПЛЕНИЯ</t>
  </si>
  <si>
    <t>2 02 00000 00 0000 000</t>
  </si>
  <si>
    <t>БЕЗВОЗМЕЗДНЫЕ ПОСТУПЛЕНИЯ ОТ ОТ ДРУГИХ БЮДЖЕТОВ БЮДЖЕТНОЙ СИСТЕМЫ РОССИЙСКОЙ ФЕДЕРАЦИИ</t>
  </si>
  <si>
    <t>2 02 25519 10 0000 150</t>
  </si>
  <si>
    <t>Субсидии бюджетам сельских поселений на поддержку отрасли культуры</t>
  </si>
  <si>
    <t>2 02 29900 10 0068 150</t>
  </si>
  <si>
    <t>Субсидии бюджетам сельских поселений из местных бюджетов (на повышение заработной платы работникам муниципальных учреждений культуры Тверской области)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</si>
  <si>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</si>
  <si>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</si>
  <si>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2 02 39999 10 2114 150 </t>
  </si>
  <si>
    <t>Прочие субвенции бюджетам сельских поселений (на финансовое обеспечение реализации 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</si>
  <si>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2 02 49999 10 0060 150</t>
  </si>
  <si>
    <t xml:space="preserve"> Прочие межбюджетные трансферты, передаваемые бюджетам сельских поселений (на реализацию мероприятий по обращениям, поступающим к депутатам Собрания депутатов Калининского района Тверской области)</t>
  </si>
  <si>
    <t>2 02 49999 10 2164 150</t>
  </si>
  <si>
    <t xml:space="preserve"> Прочие межбюджетные трансферты, передаваемые бюджетам сельских поселений (прочие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области)</t>
  </si>
  <si>
    <t xml:space="preserve"> </t>
  </si>
  <si>
    <t>ИТОГО</t>
  </si>
  <si>
    <r>
      <rPr>
        <b/>
        <sz val="12"/>
        <rFont val="Times New Roman"/>
        <charset val="204"/>
      </rPr>
      <t>Приложение №3</t>
    </r>
    <r>
      <rPr>
        <sz val="12"/>
        <rFont val="Times New Roman"/>
        <charset val="204"/>
      </rPr>
      <t xml:space="preserve">
</t>
    </r>
    <r>
      <rPr>
        <sz val="10"/>
        <rFont val="Times New Roman"/>
        <charset val="204"/>
      </rPr>
      <t>к решению Думы Калининского                                                                                                                                                       муниципального округа   Тверской области  
               от  "_____"  ______________  2024 г. № _____</t>
    </r>
  </si>
  <si>
    <t>ППП</t>
  </si>
  <si>
    <t>Р</t>
  </si>
  <si>
    <t>П</t>
  </si>
  <si>
    <t>КЦСР</t>
  </si>
  <si>
    <t>ВР</t>
  </si>
  <si>
    <t>НАИМЕНОВАНИЕ</t>
  </si>
  <si>
    <t>Сумма, тыс. руб.</t>
  </si>
  <si>
    <t>Утверждено</t>
  </si>
  <si>
    <t>Кассовое исполнение</t>
  </si>
  <si>
    <t>ВСЕГО</t>
  </si>
  <si>
    <t>706</t>
  </si>
  <si>
    <t>01</t>
  </si>
  <si>
    <t>00</t>
  </si>
  <si>
    <t>00 0 00 00000</t>
  </si>
  <si>
    <t>000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</si>
  <si>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</si>
  <si>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</si>
  <si>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</si>
  <si>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99 9 00 40100</t>
  </si>
  <si>
    <t>Глава муниципального образования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</si>
  <si>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</si>
  <si>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</si>
  <si>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</si>
  <si>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726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</si>
  <si>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</si>
  <si>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</si>
  <si>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99 9 00 40200</t>
  </si>
  <si>
    <t xml:space="preserve">Расходы на обеспечение деятельности представительных органов местного самоуправления  </t>
  </si>
  <si>
    <t>244</t>
  </si>
  <si>
    <t>Прочая закупка товаров, работ и услуг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</si>
  <si>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</si>
  <si>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</si>
  <si>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99 9 00 40300</t>
  </si>
  <si>
    <t>Расходы по центральному аппарату органов местного самоуправления</t>
  </si>
  <si>
    <t>852</t>
  </si>
  <si>
    <t>Уплата прочих налогов, сборов</t>
  </si>
  <si>
    <t>853</t>
  </si>
  <si>
    <t>Уплата иных платежей</t>
  </si>
  <si>
    <t>07</t>
  </si>
  <si>
    <t>Обеспечение проведения выборов и референдумов</t>
  </si>
  <si>
    <t>99 4 00 40010</t>
  </si>
  <si>
    <t>Расходы на проведение выборов в представительные органы городских, сельских поселений</t>
  </si>
  <si>
    <t>880</t>
  </si>
  <si>
    <t>Специальные расходы</t>
  </si>
  <si>
    <t>Резервные фонды</t>
  </si>
  <si>
    <t>99 2 00 40000</t>
  </si>
  <si>
    <t xml:space="preserve">Резервный фонд местной администрации </t>
  </si>
  <si>
    <t>Резервные средства</t>
  </si>
  <si>
    <t>13</t>
  </si>
  <si>
    <t>Другие общегосударственные вопросы</t>
  </si>
  <si>
    <t>99 4 00 40040</t>
  </si>
  <si>
    <t>Инвентаризация, постановка на кадастровый учет объектов недвижимого имущества</t>
  </si>
  <si>
    <t>99 8 00 10540</t>
  </si>
  <si>
    <t xml:space="preserve">Расходы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</t>
  </si>
  <si>
    <t>НАЦИОНАЛЬНАЯ ОБОРОНА</t>
  </si>
  <si>
    <t>Мобилизационная и вневойсковая подготовка</t>
  </si>
  <si>
    <t>99 8 00 51180</t>
  </si>
  <si>
    <t>Осуществление первичного воинского учета на территориях, где отсутствуют военные комиссариаты</t>
  </si>
  <si>
    <t xml:space="preserve">Фонд оплаты труда государственных (муниципальных) органов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</si>
  <si>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</si>
  <si>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</si>
  <si>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</si>
  <si>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99 4 00 40110</t>
  </si>
  <si>
    <t>Обеспечение первичных мер пожарной безопасности в границах населенных пунктов поселения</t>
  </si>
  <si>
    <t>НАЦИОНАЛЬНАЯ ЭКОНОМИКА</t>
  </si>
  <si>
    <t>09</t>
  </si>
  <si>
    <t>Дорожное хозяйство (дорожные фонды)</t>
  </si>
  <si>
    <t>99 4 00 40210</t>
  </si>
  <si>
    <t>Содержание автомобильных дорог и инженерных сооружений на них в границах населенных пунктов городских, сельских поселений</t>
  </si>
  <si>
    <t>99 4 00 40220</t>
  </si>
  <si>
    <t>Ремонт автомобильных дорог и инженерных сооружений на них в границах населенных пунктов городских, сельских поселений</t>
  </si>
  <si>
    <t>99 7 00 41090</t>
  </si>
  <si>
    <t>Иные межбюджетные трансферты на исполнение отдельных полномочий по обеспечению безопасности дорожного движения на автомобильных дорогах общего пользования местного значения, а именно ремонту участка воздушной линии 0,23 кВт уличного освещения в д. Некрасово, ул. Лесная и ул. Луговая и д. Колталово, ул. Садовая от ул. Зеленая до ул. Новая. Красногорского сельского поселения Калининского района Тверской области.</t>
  </si>
  <si>
    <t>540</t>
  </si>
  <si>
    <t>Иные межбюджетные трансферты</t>
  </si>
  <si>
    <t>12</t>
  </si>
  <si>
    <t>Другие вопросы в области национальной экономики</t>
  </si>
  <si>
    <t>99 4 00 40050</t>
  </si>
  <si>
    <t>Формирование и постановка на кадастровый учет земельных участков, находящихся в муниципальной собственности</t>
  </si>
  <si>
    <t>05</t>
  </si>
  <si>
    <t>ЖИЛИЩНО-КОММУНАЛЬНОЕ ХОЗЯЙСТВО</t>
  </si>
  <si>
    <t>Жилищное хозяйство</t>
  </si>
  <si>
    <t>99 4 00 40020</t>
  </si>
  <si>
    <t>Содержание имущества казны муниципального образования</t>
  </si>
  <si>
    <t>Коммунальное хозяйство</t>
  </si>
  <si>
    <t>99 4 00 40350</t>
  </si>
  <si>
    <t>Мероприятия в области коммунального хозяйства городских, сельских поселений</t>
  </si>
  <si>
    <t>99 7 00 40060</t>
  </si>
  <si>
    <t>Межбюджетные трансферты на осуществление части полномочий по решению вопросов местного значения в области коммунального хозяйства в соответствии с заключенными соглашениями</t>
  </si>
  <si>
    <t>Благоустройство</t>
  </si>
  <si>
    <t>09 0 06 00000</t>
  </si>
  <si>
    <t>Муниципальная программа «Благоустройство и содержание территории Красногорского сельского поселения Калининского муниципального района Тверской области на 2023 – 2025 гг.»</t>
  </si>
  <si>
    <t>09 1 06 00000</t>
  </si>
  <si>
    <t>Подпрограмма "Создание благоприятных условий для проживания и отдыха жителей Красногорского сельского поселения".</t>
  </si>
  <si>
    <t>09 1 06 40010</t>
  </si>
  <si>
    <t>Организация и обслуживание сетей уличного освещения</t>
  </si>
  <si>
    <t>247</t>
  </si>
  <si>
    <t>Закупка энергетических ресурсов</t>
  </si>
  <si>
    <t>09 1 06 40020</t>
  </si>
  <si>
    <t>Благоустройство территорий общего пользования поселения</t>
  </si>
  <si>
    <t>09 1 06 40030</t>
  </si>
  <si>
    <t>Организация и содержание мест захоронения</t>
  </si>
  <si>
    <t>09 1 06 40040</t>
  </si>
  <si>
    <t>Организация и содержание мест воинских захоронений</t>
  </si>
  <si>
    <t>09 1 06 L2990</t>
  </si>
  <si>
    <t>Обустройство и восстановление воинских захоронений в рамках реализации федеральной целевой программы "Увековечивание памяти погибших при защите Отечества на 2019 - 2024 годы" за счет средств бюджета поселения</t>
  </si>
  <si>
    <t>Обустройство и восстановление воинских захоронений в рамках реализации федеральной целевой программы "Увековечивание памяти погибших при защите Отечества на 2019 - 2024 годы" за счет средств федерального бюджета</t>
  </si>
  <si>
    <t>99 2 00 20000</t>
  </si>
  <si>
    <t>Резервный фонд администрации Калининского муниципального района Тверской области</t>
  </si>
  <si>
    <t>08</t>
  </si>
  <si>
    <t>КУЛЬТУРА, КИНЕМОТОГРАФИЯ</t>
  </si>
  <si>
    <t>Культура</t>
  </si>
  <si>
    <t>05 0 06 00000</t>
  </si>
  <si>
    <t>Муниципальная программа «Развитие культуры, физической культуры и спорта, молодежной политики» в муниципальном образовании «Красногорское сельское поселение» Калининского района Тверской области на 2023 – 2027 годы</t>
  </si>
  <si>
    <t>05 1 06 00000</t>
  </si>
  <si>
    <t>Подпрограмма "Создание условий для функционирования и укрепления материально-технической базы для проведения культурно-массовых мероприятий</t>
  </si>
  <si>
    <t>05 1 06 S0680</t>
  </si>
  <si>
    <t>Расходы на повышение заработной платы работникам муниципальных учреждений культуры за счет средств бюджета поселения</t>
  </si>
  <si>
    <t>111</t>
  </si>
  <si>
    <t>Фонд оплаты труда казённых учреждений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</si>
  <si>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</si>
  <si>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</si>
  <si>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05 1 06 10680</t>
  </si>
  <si>
    <t>Расходы на повышение заработной платы работникам муниципальных учреждений культуры Тверской области</t>
  </si>
  <si>
    <t>05 1 06 40010</t>
  </si>
  <si>
    <t>Создание условий для организации и проведения культурно-массовых и молодежных мероприятий</t>
  </si>
  <si>
    <t>Фонд оплаты труда учреждений</t>
  </si>
  <si>
    <t>243</t>
  </si>
  <si>
    <t>Закупка товаров, работ, услуг в целях капитального ремонта государственного (муниципального) имущества</t>
  </si>
  <si>
    <t>05 1 06 40020</t>
  </si>
  <si>
    <t>Создание условий для сохранения и развития библиотечной системы</t>
  </si>
  <si>
    <t>05 1 06 40030</t>
  </si>
  <si>
    <t>Проведение культурно-массовых мероприятий, молодежных и спортивно-оздоровительных мероприятий</t>
  </si>
  <si>
    <t>99 3 00 10920</t>
  </si>
  <si>
    <t>Средства на реализацию мероприятий по обращениям, поступающим к депутатам Законодательного Собрания Тверской области</t>
  </si>
  <si>
    <t>99 3 00 20200</t>
  </si>
  <si>
    <t>Расходы на реализацию мероприятий по обращениям, поступающим к депутатам Собрания депутатов Калининского муниципального района Тверской области</t>
  </si>
  <si>
    <t>11</t>
  </si>
  <si>
    <t>ФИЗИЧЕСКАЯ КУЛЬТУРА И СПОРТ</t>
  </si>
  <si>
    <t>Массовый спорт</t>
  </si>
  <si>
    <t>05 2 06 00000</t>
  </si>
  <si>
    <t>Подпрограмма "Комплексные мероприятия в отрасли «Физическая культура и спорт»</t>
  </si>
  <si>
    <t>05 2 06 40010</t>
  </si>
  <si>
    <t>Создание условий для развития физической культуры и спорта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</si>
  <si>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</si>
  <si>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</si>
  <si>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99 7 00 40020</t>
  </si>
  <si>
    <t>Межбюджетные трансферты на осуществление части полномочий по исполнению бюджетов поселений в соответствии с заключенными соглашениями</t>
  </si>
  <si>
    <t>99 7 00 40030</t>
  </si>
  <si>
    <t>Межбюджетные трансферты за передачу полномочий контрольно-счетного органа местного самоуправления в соответствии с заключенными соглашениями</t>
  </si>
  <si>
    <t>99 7 00 40040</t>
  </si>
  <si>
    <t>Межбюджетные трансферты за передачу полномочий по решению вопросов в части определения поставщиков (подрядчиков, исполнителей) при осуществлении конкурентных способов закупок товаров, работ, услуг для обеспечения муниципальных нужд в соответствии с заключёнными соглашениями</t>
  </si>
  <si>
    <t>Исполнение по распределению расходов бюджета муниципального образования «Красногорское сельское поселение» Калининского района Тверской области за 2023 год по разделам и подразделам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</si>
</sst>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00"/>
    <numFmt numFmtId="165" formatCode="#\ ##0.00"/>
  </numFmts>
  <fonts count="30">
    <font>
      <sz val="12"/>
      <color theme="1"/>
      <name val="Calibri"/>
      <charset val="134"/>
      <scheme val="minor"/>
    </font>
    <font>
      <sz val="12"/>
      <name val="Times New Roman"/>
      <charset val="204"/>
    </font>
    <font>
      <sz val="12"/>
      <name val="Calibri"/>
      <charset val="134"/>
      <scheme val="minor"/>
    </font>
    <font>
      <sz val="10"/>
      <name val="Times New Roman"/>
      <charset val="204"/>
    </font>
    <font>
      <sz val="11"/>
      <name val="Times New Roman"/>
      <charset val="204"/>
    </font>
    <font>
      <b/>
      <sz val="8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b/>
      <sz val="11"/>
      <name val="Times New Roman"/>
      <charset val="204"/>
    </font>
    <font>
      <i/>
      <sz val="11"/>
      <name val="Times New Roman"/>
      <charset val="204"/>
    </font>
    <font>
      <sz val="9"/>
      <name val="Times New Roman"/>
      <charset val="204"/>
    </font>
    <font>
      <sz val="9"/>
      <name val="Arial Cyr"/>
      <charset val="204"/>
    </font>
    <font>
      <sz val="8"/>
      <name val="Arial Cyr"/>
      <charset val="204"/>
    </font>
    <font>
      <sz val="9"/>
      <color rgb="FFFF0000"/>
      <name val="Arial Cyr"/>
      <charset val="204"/>
    </font>
    <font>
      <b/>
      <sz val="9"/>
      <name val="Times New Roman"/>
      <charset val="204"/>
    </font>
    <font>
      <b/>
      <sz val="9"/>
      <name val="Arial Cyr"/>
      <charset val="204"/>
    </font>
    <font>
      <sz val="8"/>
      <name val="Times New Roman"/>
      <charset val="204"/>
    </font>
    <font>
      <sz val="8"/>
      <color rgb="FF000000"/>
      <name val="Times New Roman"/>
      <charset val="204"/>
    </font>
    <font>
      <sz val="7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i/>
      <sz val="9"/>
      <color rgb="FF000000"/>
      <name val="Cambria"/>
      <charset val="204"/>
    </font>
    <font>
      <sz val="10"/>
      <name val="Arial"/>
      <charset val="204"/>
    </font>
    <font>
      <sz val="10"/>
      <name val="Arial Cyr"/>
      <charset val="204"/>
    </font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b/>
      <sz val="9"/>
      <name val="Tahoma"/>
      <charset val="204"/>
    </font>
    <font>
      <sz val="9"/>
      <name val="Tahoma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21" fillId="0" borderId="25">
      <alignment horizontal="left" vertical="center" wrapText="1" indent="1"/>
    </xf>
    <xf numFmtId="1" fontId="21" fillId="0" borderId="26">
      <alignment horizontal="center" vertical="center" shrinkToFit="1"/>
    </xf>
    <xf numFmtId="0" fontId="22" fillId="0" borderId="0"/>
    <xf numFmtId="0" fontId="23" fillId="0" borderId="0"/>
    <xf numFmtId="0" fontId="24" fillId="0" borderId="0"/>
    <xf numFmtId="0" fontId="23" fillId="0" borderId="0"/>
    <xf numFmtId="0" fontId="25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49" fontId="3" fillId="0" borderId="5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165" fontId="8" fillId="0" borderId="0" xfId="0" applyNumberFormat="1" applyFont="1" applyAlignment="1">
      <alignment horizontal="left" vertical="center" wrapText="1"/>
    </xf>
    <xf numFmtId="165" fontId="8" fillId="0" borderId="0" xfId="0" applyNumberFormat="1" applyFont="1" applyAlignment="1">
      <alignment horizontal="left"/>
    </xf>
    <xf numFmtId="164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/>
    </xf>
    <xf numFmtId="164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0" fontId="3" fillId="0" borderId="5" xfId="6" applyFont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165" fontId="3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/>
    <xf numFmtId="0" fontId="11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2" fontId="14" fillId="0" borderId="5" xfId="0" applyNumberFormat="1" applyFont="1" applyBorder="1" applyAlignment="1">
      <alignment vertical="center" wrapText="1"/>
    </xf>
    <xf numFmtId="0" fontId="14" fillId="0" borderId="5" xfId="0" applyFont="1" applyBorder="1" applyAlignment="1">
      <alignment horizontal="left" vertical="justify" wrapText="1"/>
    </xf>
    <xf numFmtId="2" fontId="10" fillId="0" borderId="5" xfId="0" applyNumberFormat="1" applyFont="1" applyBorder="1" applyAlignment="1">
      <alignment vertical="center" wrapText="1"/>
    </xf>
    <xf numFmtId="2" fontId="10" fillId="0" borderId="12" xfId="0" applyNumberFormat="1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2" fontId="10" fillId="0" borderId="6" xfId="0" applyNumberFormat="1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justify" vertical="justify"/>
    </xf>
    <xf numFmtId="165" fontId="10" fillId="0" borderId="5" xfId="0" applyNumberFormat="1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justify" vertical="distributed" wrapText="1"/>
    </xf>
    <xf numFmtId="2" fontId="10" fillId="0" borderId="12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justify" vertical="justify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justify" wrapText="1"/>
    </xf>
    <xf numFmtId="2" fontId="10" fillId="0" borderId="5" xfId="0" applyNumberFormat="1" applyFont="1" applyBorder="1" applyAlignment="1">
      <alignment horizontal="center" vertical="center" wrapText="1"/>
    </xf>
    <xf numFmtId="2" fontId="10" fillId="0" borderId="12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justify" wrapText="1"/>
    </xf>
    <xf numFmtId="0" fontId="14" fillId="0" borderId="1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distributed" vertical="top" wrapText="1"/>
    </xf>
    <xf numFmtId="0" fontId="14" fillId="0" borderId="1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2" fontId="14" fillId="0" borderId="5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justify" vertical="top" wrapText="1"/>
    </xf>
    <xf numFmtId="2" fontId="10" fillId="0" borderId="5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/>
    </xf>
    <xf numFmtId="2" fontId="10" fillId="0" borderId="16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justify" wrapText="1"/>
    </xf>
    <xf numFmtId="0" fontId="14" fillId="0" borderId="18" xfId="0" applyFont="1" applyBorder="1" applyAlignment="1">
      <alignment horizontal="left" vertical="center" wrapText="1"/>
    </xf>
    <xf numFmtId="2" fontId="14" fillId="0" borderId="18" xfId="0" applyNumberFormat="1" applyFont="1" applyBorder="1" applyAlignment="1">
      <alignment horizontal="center" vertical="center" wrapText="1"/>
    </xf>
    <xf numFmtId="2" fontId="14" fillId="0" borderId="19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vertical="center" wrapText="1"/>
    </xf>
    <xf numFmtId="2" fontId="13" fillId="0" borderId="0" xfId="0" applyNumberFormat="1" applyFont="1"/>
    <xf numFmtId="164" fontId="14" fillId="0" borderId="0" xfId="0" applyNumberFormat="1" applyFont="1" applyAlignment="1">
      <alignment vertical="center" wrapText="1"/>
    </xf>
    <xf numFmtId="165" fontId="11" fillId="0" borderId="0" xfId="0" applyNumberFormat="1" applyFont="1"/>
    <xf numFmtId="0" fontId="17" fillId="0" borderId="0" xfId="0" applyFont="1"/>
    <xf numFmtId="0" fontId="10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/>
    </xf>
    <xf numFmtId="2" fontId="11" fillId="0" borderId="0" xfId="0" applyNumberFormat="1" applyFont="1"/>
    <xf numFmtId="2" fontId="14" fillId="0" borderId="5" xfId="0" applyNumberFormat="1" applyFont="1" applyBorder="1" applyAlignment="1">
      <alignment horizontal="center" vertical="center"/>
    </xf>
    <xf numFmtId="2" fontId="14" fillId="0" borderId="12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2" fontId="10" fillId="0" borderId="20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/>
    </xf>
    <xf numFmtId="2" fontId="14" fillId="0" borderId="0" xfId="0" applyNumberFormat="1" applyFont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 wrapText="1"/>
    </xf>
    <xf numFmtId="2" fontId="10" fillId="0" borderId="23" xfId="0" applyNumberFormat="1" applyFont="1" applyBorder="1" applyAlignment="1">
      <alignment horizontal="center" vertical="center" wrapText="1"/>
    </xf>
    <xf numFmtId="2" fontId="10" fillId="0" borderId="23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horizontal="center" vertical="center"/>
    </xf>
    <xf numFmtId="2" fontId="14" fillId="0" borderId="23" xfId="0" applyNumberFormat="1" applyFont="1" applyBorder="1" applyAlignment="1">
      <alignment horizontal="center" vertical="center" wrapText="1"/>
    </xf>
    <xf numFmtId="2" fontId="14" fillId="0" borderId="24" xfId="0" applyNumberFormat="1" applyFont="1" applyBorder="1" applyAlignment="1">
      <alignment horizontal="center" vertical="center" wrapText="1"/>
    </xf>
    <xf numFmtId="2" fontId="18" fillId="0" borderId="0" xfId="0" applyNumberFormat="1" applyFont="1" applyAlignment="1">
      <alignment horizontal="center" vertical="center"/>
    </xf>
    <xf numFmtId="2" fontId="10" fillId="0" borderId="2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5" xfId="0" applyBorder="1" applyAlignment="1">
      <alignment horizontal="center"/>
    </xf>
    <xf numFmtId="0" fontId="0" fillId="0" borderId="5" xfId="0" applyBorder="1"/>
    <xf numFmtId="0" fontId="20" fillId="0" borderId="5" xfId="0" applyFont="1" applyBorder="1"/>
    <xf numFmtId="0" fontId="20" fillId="0" borderId="5" xfId="0" applyFont="1" applyBorder="1" applyAlignment="1">
      <alignment wrapText="1"/>
    </xf>
    <xf numFmtId="165" fontId="20" fillId="0" borderId="5" xfId="0" applyNumberFormat="1" applyFont="1" applyBorder="1"/>
    <xf numFmtId="0" fontId="19" fillId="0" borderId="5" xfId="0" applyFont="1" applyBorder="1"/>
    <xf numFmtId="0" fontId="19" fillId="0" borderId="5" xfId="0" applyFont="1" applyBorder="1" applyAlignment="1">
      <alignment wrapText="1"/>
    </xf>
    <xf numFmtId="165" fontId="19" fillId="0" borderId="5" xfId="0" applyNumberFormat="1" applyFont="1" applyBorder="1"/>
    <xf numFmtId="49" fontId="29" fillId="0" borderId="5" xfId="6" applyNumberFormat="1" applyFont="1" applyBorder="1" applyAlignment="1">
      <alignment horizontal="center" vertical="center"/>
    </xf>
    <xf numFmtId="49" fontId="29" fillId="0" borderId="5" xfId="6" applyNumberFormat="1" applyFont="1" applyBorder="1" applyAlignment="1">
      <alignment horizontal="center" vertical="distributed"/>
    </xf>
    <xf numFmtId="49" fontId="29" fillId="0" borderId="5" xfId="0" applyNumberFormat="1" applyFont="1" applyBorder="1" applyAlignment="1">
      <alignment horizontal="left" vertical="center" wrapText="1"/>
    </xf>
    <xf numFmtId="165" fontId="29" fillId="0" borderId="5" xfId="0" applyNumberFormat="1" applyFont="1" applyBorder="1" applyAlignment="1">
      <alignment horizontal="center" vertical="center" wrapText="1"/>
    </xf>
    <xf numFmtId="165" fontId="29" fillId="2" borderId="5" xfId="0" applyNumberFormat="1" applyFont="1" applyFill="1" applyBorder="1" applyAlignment="1">
      <alignment horizontal="center" vertical="center" wrapText="1"/>
    </xf>
    <xf numFmtId="0" fontId="29" fillId="0" borderId="5" xfId="0" applyFont="1" applyBorder="1" applyAlignment="1">
      <alignment wrapText="1"/>
    </xf>
    <xf numFmtId="49" fontId="29" fillId="2" borderId="5" xfId="0" applyNumberFormat="1" applyFont="1" applyFill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29" fillId="2" borderId="5" xfId="0" applyFont="1" applyFill="1" applyBorder="1" applyAlignment="1">
      <alignment horizontal="left" vertical="center" wrapText="1"/>
    </xf>
    <xf numFmtId="0" fontId="29" fillId="2" borderId="5" xfId="0" applyFont="1" applyFill="1" applyBorder="1" applyAlignment="1">
      <alignment wrapText="1"/>
    </xf>
    <xf numFmtId="0" fontId="29" fillId="0" borderId="5" xfId="6" applyFont="1" applyBorder="1" applyAlignment="1">
      <alignment horizontal="left" vertical="top" wrapText="1"/>
    </xf>
    <xf numFmtId="49" fontId="29" fillId="0" borderId="5" xfId="0" applyNumberFormat="1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0" fillId="0" borderId="3" xfId="0" applyFont="1" applyBorder="1"/>
    <xf numFmtId="0" fontId="20" fillId="0" borderId="6" xfId="0" applyFont="1" applyBorder="1"/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0" xfId="0" applyFont="1" applyFill="1" applyAlignment="1">
      <alignment horizontal="right" wrapText="1"/>
    </xf>
    <xf numFmtId="0" fontId="28" fillId="0" borderId="1" xfId="0" applyFont="1" applyBorder="1" applyAlignment="1">
      <alignment horizontal="center" vertical="center" wrapText="1"/>
    </xf>
    <xf numFmtId="49" fontId="29" fillId="0" borderId="5" xfId="6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</cellXfs>
  <cellStyles count="8">
    <cellStyle name="xl34" xfId="1"/>
    <cellStyle name="xl47" xfId="2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2" sqref="A2"/>
    </sheetView>
  </sheetViews>
  <sheetFormatPr defaultColWidth="9" defaultRowHeight="15.75"/>
  <cols>
    <col min="1" max="1" width="25" customWidth="1"/>
    <col min="2" max="2" width="45.625" customWidth="1"/>
    <col min="3" max="3" width="9.625" customWidth="1"/>
  </cols>
  <sheetData>
    <row r="1" spans="1:3" ht="93.75" customHeight="1">
      <c r="A1" s="134" t="s">
        <v>0</v>
      </c>
      <c r="B1" s="135"/>
      <c r="C1" s="135"/>
    </row>
    <row r="2" spans="1:3" ht="13.5" customHeight="1">
      <c r="A2" s="111"/>
      <c r="B2" s="112"/>
      <c r="C2" s="112"/>
    </row>
    <row r="3" spans="1:3" ht="48.75" customHeight="1">
      <c r="A3" s="136" t="s">
        <v>1</v>
      </c>
      <c r="B3" s="137"/>
      <c r="C3" s="137"/>
    </row>
    <row r="5" spans="1:3">
      <c r="A5" s="113" t="s">
        <v>2</v>
      </c>
      <c r="B5" s="113" t="s">
        <v>3</v>
      </c>
      <c r="C5" s="114" t="s">
        <v>4</v>
      </c>
    </row>
    <row r="6" spans="1:3" ht="31.5">
      <c r="A6" s="115" t="s">
        <v>5</v>
      </c>
      <c r="B6" s="116" t="s">
        <v>6</v>
      </c>
      <c r="C6" s="117">
        <v>1088.29</v>
      </c>
    </row>
    <row r="7" spans="1:3">
      <c r="A7" s="118" t="s">
        <v>7</v>
      </c>
      <c r="B7" s="119" t="s">
        <v>8</v>
      </c>
      <c r="C7" s="120">
        <v>-11385.35</v>
      </c>
    </row>
    <row r="8" spans="1:3">
      <c r="A8" s="118" t="s">
        <v>9</v>
      </c>
      <c r="B8" s="119" t="s">
        <v>10</v>
      </c>
      <c r="C8" s="120">
        <v>-11385.35</v>
      </c>
    </row>
    <row r="9" spans="1:3" ht="31.5">
      <c r="A9" s="118" t="s">
        <v>11</v>
      </c>
      <c r="B9" s="119" t="s">
        <v>12</v>
      </c>
      <c r="C9" s="120">
        <v>-11385.35</v>
      </c>
    </row>
    <row r="10" spans="1:3">
      <c r="A10" s="118" t="s">
        <v>13</v>
      </c>
      <c r="B10" s="119" t="s">
        <v>14</v>
      </c>
      <c r="C10" s="120">
        <v>12473.64</v>
      </c>
    </row>
    <row r="11" spans="1:3">
      <c r="A11" s="118" t="s">
        <v>15</v>
      </c>
      <c r="B11" s="119" t="s">
        <v>16</v>
      </c>
      <c r="C11" s="120">
        <v>12473.64</v>
      </c>
    </row>
    <row r="12" spans="1:3" ht="31.5">
      <c r="A12" s="118" t="s">
        <v>17</v>
      </c>
      <c r="B12" s="119" t="s">
        <v>18</v>
      </c>
      <c r="C12" s="120">
        <v>12473.64</v>
      </c>
    </row>
    <row r="13" spans="1:3">
      <c r="A13" s="138" t="s">
        <v>19</v>
      </c>
      <c r="B13" s="139"/>
      <c r="C13" s="117">
        <v>1088.29</v>
      </c>
    </row>
  </sheetData>
  <mergeCells count="3">
    <mergeCell ref="A1:C1"/>
    <mergeCell ref="A3:C3"/>
    <mergeCell ref="A13:B13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8"/>
  <sheetViews>
    <sheetView workbookViewId="0">
      <pane xSplit="8" topLeftCell="I1" activePane="topRight" state="frozen"/>
      <selection pane="topRight" activeCell="AI42" sqref="AI42"/>
    </sheetView>
  </sheetViews>
  <sheetFormatPr defaultColWidth="9" defaultRowHeight="15.75"/>
  <cols>
    <col min="1" max="1" width="1.75" customWidth="1"/>
    <col min="2" max="2" width="13.875" style="23" customWidth="1"/>
    <col min="3" max="3" width="36.25" style="24" customWidth="1"/>
    <col min="4" max="4" width="8.25" style="25" customWidth="1"/>
    <col min="5" max="8" width="8.25" style="26" customWidth="1"/>
    <col min="9" max="9" width="2.875" customWidth="1"/>
    <col min="10" max="10" width="13" style="23" customWidth="1"/>
    <col min="11" max="11" width="36.75" style="24" customWidth="1"/>
    <col min="12" max="12" width="7.625" style="27" customWidth="1"/>
    <col min="13" max="15" width="7.75" style="27" customWidth="1"/>
    <col min="16" max="16" width="3.875" customWidth="1"/>
    <col min="17" max="17" width="13" style="23" customWidth="1"/>
    <col min="18" max="18" width="36.375" style="24" customWidth="1"/>
    <col min="19" max="22" width="7.75" style="25" customWidth="1"/>
    <col min="23" max="23" width="3.125" customWidth="1"/>
    <col min="24" max="24" width="13.5" style="23" customWidth="1"/>
    <col min="25" max="25" width="36.5" style="24" customWidth="1"/>
    <col min="26" max="26" width="8.125" style="25" customWidth="1"/>
    <col min="27" max="29" width="7.75" style="25" customWidth="1"/>
    <col min="30" max="30" width="2.5" customWidth="1"/>
    <col min="31" max="31" width="14.875" style="23" customWidth="1"/>
    <col min="32" max="32" width="36.25" style="24" customWidth="1"/>
    <col min="33" max="33" width="7.125" style="25" customWidth="1"/>
    <col min="34" max="36" width="7.75" style="25" customWidth="1"/>
    <col min="257" max="257" width="1.75" customWidth="1"/>
    <col min="258" max="258" width="13.25" customWidth="1"/>
    <col min="259" max="259" width="36.25" customWidth="1"/>
    <col min="260" max="264" width="8.25" customWidth="1"/>
    <col min="265" max="265" width="2.875" customWidth="1"/>
    <col min="266" max="266" width="13" customWidth="1"/>
    <col min="267" max="267" width="36.75" customWidth="1"/>
    <col min="268" max="268" width="7.625" customWidth="1"/>
    <col min="269" max="271" width="7.75" customWidth="1"/>
    <col min="272" max="272" width="3.875" customWidth="1"/>
    <col min="273" max="273" width="13" customWidth="1"/>
    <col min="274" max="274" width="36.375" customWidth="1"/>
    <col min="275" max="278" width="7.75" customWidth="1"/>
    <col min="279" max="279" width="3.125" customWidth="1"/>
    <col min="280" max="280" width="13.5" customWidth="1"/>
    <col min="281" max="281" width="36.5" customWidth="1"/>
    <col min="282" max="282" width="8.125" customWidth="1"/>
    <col min="283" max="285" width="7.75" customWidth="1"/>
    <col min="286" max="286" width="2.5" customWidth="1"/>
    <col min="287" max="287" width="14.875" customWidth="1"/>
    <col min="288" max="288" width="36.25" customWidth="1"/>
    <col min="289" max="289" width="7.125" customWidth="1"/>
    <col min="290" max="292" width="7.75" customWidth="1"/>
    <col min="513" max="513" width="1.75" customWidth="1"/>
    <col min="514" max="514" width="13.25" customWidth="1"/>
    <col min="515" max="515" width="36.25" customWidth="1"/>
    <col min="516" max="520" width="8.25" customWidth="1"/>
    <col min="521" max="521" width="2.875" customWidth="1"/>
    <col min="522" max="522" width="13" customWidth="1"/>
    <col min="523" max="523" width="36.75" customWidth="1"/>
    <col min="524" max="524" width="7.625" customWidth="1"/>
    <col min="525" max="527" width="7.75" customWidth="1"/>
    <col min="528" max="528" width="3.875" customWidth="1"/>
    <col min="529" max="529" width="13" customWidth="1"/>
    <col min="530" max="530" width="36.375" customWidth="1"/>
    <col min="531" max="534" width="7.75" customWidth="1"/>
    <col min="535" max="535" width="3.125" customWidth="1"/>
    <col min="536" max="536" width="13.5" customWidth="1"/>
    <col min="537" max="537" width="36.5" customWidth="1"/>
    <col min="538" max="538" width="8.125" customWidth="1"/>
    <col min="539" max="541" width="7.75" customWidth="1"/>
    <col min="542" max="542" width="2.5" customWidth="1"/>
    <col min="543" max="543" width="14.875" customWidth="1"/>
    <col min="544" max="544" width="36.25" customWidth="1"/>
    <col min="545" max="545" width="7.125" customWidth="1"/>
    <col min="546" max="548" width="7.75" customWidth="1"/>
    <col min="769" max="769" width="1.75" customWidth="1"/>
    <col min="770" max="770" width="13.25" customWidth="1"/>
    <col min="771" max="771" width="36.25" customWidth="1"/>
    <col min="772" max="776" width="8.25" customWidth="1"/>
    <col min="777" max="777" width="2.875" customWidth="1"/>
    <col min="778" max="778" width="13" customWidth="1"/>
    <col min="779" max="779" width="36.75" customWidth="1"/>
    <col min="780" max="780" width="7.625" customWidth="1"/>
    <col min="781" max="783" width="7.75" customWidth="1"/>
    <col min="784" max="784" width="3.875" customWidth="1"/>
    <col min="785" max="785" width="13" customWidth="1"/>
    <col min="786" max="786" width="36.375" customWidth="1"/>
    <col min="787" max="790" width="7.75" customWidth="1"/>
    <col min="791" max="791" width="3.125" customWidth="1"/>
    <col min="792" max="792" width="13.5" customWidth="1"/>
    <col min="793" max="793" width="36.5" customWidth="1"/>
    <col min="794" max="794" width="8.125" customWidth="1"/>
    <col min="795" max="797" width="7.75" customWidth="1"/>
    <col min="798" max="798" width="2.5" customWidth="1"/>
    <col min="799" max="799" width="14.875" customWidth="1"/>
    <col min="800" max="800" width="36.25" customWidth="1"/>
    <col min="801" max="801" width="7.125" customWidth="1"/>
    <col min="802" max="804" width="7.75" customWidth="1"/>
    <col min="1025" max="1025" width="1.75" customWidth="1"/>
    <col min="1026" max="1026" width="13.25" customWidth="1"/>
    <col min="1027" max="1027" width="36.25" customWidth="1"/>
    <col min="1028" max="1032" width="8.25" customWidth="1"/>
    <col min="1033" max="1033" width="2.875" customWidth="1"/>
    <col min="1034" max="1034" width="13" customWidth="1"/>
    <col min="1035" max="1035" width="36.75" customWidth="1"/>
    <col min="1036" max="1036" width="7.625" customWidth="1"/>
    <col min="1037" max="1039" width="7.75" customWidth="1"/>
    <col min="1040" max="1040" width="3.875" customWidth="1"/>
    <col min="1041" max="1041" width="13" customWidth="1"/>
    <col min="1042" max="1042" width="36.375" customWidth="1"/>
    <col min="1043" max="1046" width="7.75" customWidth="1"/>
    <col min="1047" max="1047" width="3.125" customWidth="1"/>
    <col min="1048" max="1048" width="13.5" customWidth="1"/>
    <col min="1049" max="1049" width="36.5" customWidth="1"/>
    <col min="1050" max="1050" width="8.125" customWidth="1"/>
    <col min="1051" max="1053" width="7.75" customWidth="1"/>
    <col min="1054" max="1054" width="2.5" customWidth="1"/>
    <col min="1055" max="1055" width="14.875" customWidth="1"/>
    <col min="1056" max="1056" width="36.25" customWidth="1"/>
    <col min="1057" max="1057" width="7.125" customWidth="1"/>
    <col min="1058" max="1060" width="7.75" customWidth="1"/>
    <col min="1281" max="1281" width="1.75" customWidth="1"/>
    <col min="1282" max="1282" width="13.25" customWidth="1"/>
    <col min="1283" max="1283" width="36.25" customWidth="1"/>
    <col min="1284" max="1288" width="8.25" customWidth="1"/>
    <col min="1289" max="1289" width="2.875" customWidth="1"/>
    <col min="1290" max="1290" width="13" customWidth="1"/>
    <col min="1291" max="1291" width="36.75" customWidth="1"/>
    <col min="1292" max="1292" width="7.625" customWidth="1"/>
    <col min="1293" max="1295" width="7.75" customWidth="1"/>
    <col min="1296" max="1296" width="3.875" customWidth="1"/>
    <col min="1297" max="1297" width="13" customWidth="1"/>
    <col min="1298" max="1298" width="36.375" customWidth="1"/>
    <col min="1299" max="1302" width="7.75" customWidth="1"/>
    <col min="1303" max="1303" width="3.125" customWidth="1"/>
    <col min="1304" max="1304" width="13.5" customWidth="1"/>
    <col min="1305" max="1305" width="36.5" customWidth="1"/>
    <col min="1306" max="1306" width="8.125" customWidth="1"/>
    <col min="1307" max="1309" width="7.75" customWidth="1"/>
    <col min="1310" max="1310" width="2.5" customWidth="1"/>
    <col min="1311" max="1311" width="14.875" customWidth="1"/>
    <col min="1312" max="1312" width="36.25" customWidth="1"/>
    <col min="1313" max="1313" width="7.125" customWidth="1"/>
    <col min="1314" max="1316" width="7.75" customWidth="1"/>
    <col min="1537" max="1537" width="1.75" customWidth="1"/>
    <col min="1538" max="1538" width="13.25" customWidth="1"/>
    <col min="1539" max="1539" width="36.25" customWidth="1"/>
    <col min="1540" max="1544" width="8.25" customWidth="1"/>
    <col min="1545" max="1545" width="2.875" customWidth="1"/>
    <col min="1546" max="1546" width="13" customWidth="1"/>
    <col min="1547" max="1547" width="36.75" customWidth="1"/>
    <col min="1548" max="1548" width="7.625" customWidth="1"/>
    <col min="1549" max="1551" width="7.75" customWidth="1"/>
    <col min="1552" max="1552" width="3.875" customWidth="1"/>
    <col min="1553" max="1553" width="13" customWidth="1"/>
    <col min="1554" max="1554" width="36.375" customWidth="1"/>
    <col min="1555" max="1558" width="7.75" customWidth="1"/>
    <col min="1559" max="1559" width="3.125" customWidth="1"/>
    <col min="1560" max="1560" width="13.5" customWidth="1"/>
    <col min="1561" max="1561" width="36.5" customWidth="1"/>
    <col min="1562" max="1562" width="8.125" customWidth="1"/>
    <col min="1563" max="1565" width="7.75" customWidth="1"/>
    <col min="1566" max="1566" width="2.5" customWidth="1"/>
    <col min="1567" max="1567" width="14.875" customWidth="1"/>
    <col min="1568" max="1568" width="36.25" customWidth="1"/>
    <col min="1569" max="1569" width="7.125" customWidth="1"/>
    <col min="1570" max="1572" width="7.75" customWidth="1"/>
    <col min="1793" max="1793" width="1.75" customWidth="1"/>
    <col min="1794" max="1794" width="13.25" customWidth="1"/>
    <col min="1795" max="1795" width="36.25" customWidth="1"/>
    <col min="1796" max="1800" width="8.25" customWidth="1"/>
    <col min="1801" max="1801" width="2.875" customWidth="1"/>
    <col min="1802" max="1802" width="13" customWidth="1"/>
    <col min="1803" max="1803" width="36.75" customWidth="1"/>
    <col min="1804" max="1804" width="7.625" customWidth="1"/>
    <col min="1805" max="1807" width="7.75" customWidth="1"/>
    <col min="1808" max="1808" width="3.875" customWidth="1"/>
    <col min="1809" max="1809" width="13" customWidth="1"/>
    <col min="1810" max="1810" width="36.375" customWidth="1"/>
    <col min="1811" max="1814" width="7.75" customWidth="1"/>
    <col min="1815" max="1815" width="3.125" customWidth="1"/>
    <col min="1816" max="1816" width="13.5" customWidth="1"/>
    <col min="1817" max="1817" width="36.5" customWidth="1"/>
    <col min="1818" max="1818" width="8.125" customWidth="1"/>
    <col min="1819" max="1821" width="7.75" customWidth="1"/>
    <col min="1822" max="1822" width="2.5" customWidth="1"/>
    <col min="1823" max="1823" width="14.875" customWidth="1"/>
    <col min="1824" max="1824" width="36.25" customWidth="1"/>
    <col min="1825" max="1825" width="7.125" customWidth="1"/>
    <col min="1826" max="1828" width="7.75" customWidth="1"/>
    <col min="2049" max="2049" width="1.75" customWidth="1"/>
    <col min="2050" max="2050" width="13.25" customWidth="1"/>
    <col min="2051" max="2051" width="36.25" customWidth="1"/>
    <col min="2052" max="2056" width="8.25" customWidth="1"/>
    <col min="2057" max="2057" width="2.875" customWidth="1"/>
    <col min="2058" max="2058" width="13" customWidth="1"/>
    <col min="2059" max="2059" width="36.75" customWidth="1"/>
    <col min="2060" max="2060" width="7.625" customWidth="1"/>
    <col min="2061" max="2063" width="7.75" customWidth="1"/>
    <col min="2064" max="2064" width="3.875" customWidth="1"/>
    <col min="2065" max="2065" width="13" customWidth="1"/>
    <col min="2066" max="2066" width="36.375" customWidth="1"/>
    <col min="2067" max="2070" width="7.75" customWidth="1"/>
    <col min="2071" max="2071" width="3.125" customWidth="1"/>
    <col min="2072" max="2072" width="13.5" customWidth="1"/>
    <col min="2073" max="2073" width="36.5" customWidth="1"/>
    <col min="2074" max="2074" width="8.125" customWidth="1"/>
    <col min="2075" max="2077" width="7.75" customWidth="1"/>
    <col min="2078" max="2078" width="2.5" customWidth="1"/>
    <col min="2079" max="2079" width="14.875" customWidth="1"/>
    <col min="2080" max="2080" width="36.25" customWidth="1"/>
    <col min="2081" max="2081" width="7.125" customWidth="1"/>
    <col min="2082" max="2084" width="7.75" customWidth="1"/>
    <col min="2305" max="2305" width="1.75" customWidth="1"/>
    <col min="2306" max="2306" width="13.25" customWidth="1"/>
    <col min="2307" max="2307" width="36.25" customWidth="1"/>
    <col min="2308" max="2312" width="8.25" customWidth="1"/>
    <col min="2313" max="2313" width="2.875" customWidth="1"/>
    <col min="2314" max="2314" width="13" customWidth="1"/>
    <col min="2315" max="2315" width="36.75" customWidth="1"/>
    <col min="2316" max="2316" width="7.625" customWidth="1"/>
    <col min="2317" max="2319" width="7.75" customWidth="1"/>
    <col min="2320" max="2320" width="3.875" customWidth="1"/>
    <col min="2321" max="2321" width="13" customWidth="1"/>
    <col min="2322" max="2322" width="36.375" customWidth="1"/>
    <col min="2323" max="2326" width="7.75" customWidth="1"/>
    <col min="2327" max="2327" width="3.125" customWidth="1"/>
    <col min="2328" max="2328" width="13.5" customWidth="1"/>
    <col min="2329" max="2329" width="36.5" customWidth="1"/>
    <col min="2330" max="2330" width="8.125" customWidth="1"/>
    <col min="2331" max="2333" width="7.75" customWidth="1"/>
    <col min="2334" max="2334" width="2.5" customWidth="1"/>
    <col min="2335" max="2335" width="14.875" customWidth="1"/>
    <col min="2336" max="2336" width="36.25" customWidth="1"/>
    <col min="2337" max="2337" width="7.125" customWidth="1"/>
    <col min="2338" max="2340" width="7.75" customWidth="1"/>
    <col min="2561" max="2561" width="1.75" customWidth="1"/>
    <col min="2562" max="2562" width="13.25" customWidth="1"/>
    <col min="2563" max="2563" width="36.25" customWidth="1"/>
    <col min="2564" max="2568" width="8.25" customWidth="1"/>
    <col min="2569" max="2569" width="2.875" customWidth="1"/>
    <col min="2570" max="2570" width="13" customWidth="1"/>
    <col min="2571" max="2571" width="36.75" customWidth="1"/>
    <col min="2572" max="2572" width="7.625" customWidth="1"/>
    <col min="2573" max="2575" width="7.75" customWidth="1"/>
    <col min="2576" max="2576" width="3.875" customWidth="1"/>
    <col min="2577" max="2577" width="13" customWidth="1"/>
    <col min="2578" max="2578" width="36.375" customWidth="1"/>
    <col min="2579" max="2582" width="7.75" customWidth="1"/>
    <col min="2583" max="2583" width="3.125" customWidth="1"/>
    <col min="2584" max="2584" width="13.5" customWidth="1"/>
    <col min="2585" max="2585" width="36.5" customWidth="1"/>
    <col min="2586" max="2586" width="8.125" customWidth="1"/>
    <col min="2587" max="2589" width="7.75" customWidth="1"/>
    <col min="2590" max="2590" width="2.5" customWidth="1"/>
    <col min="2591" max="2591" width="14.875" customWidth="1"/>
    <col min="2592" max="2592" width="36.25" customWidth="1"/>
    <col min="2593" max="2593" width="7.125" customWidth="1"/>
    <col min="2594" max="2596" width="7.75" customWidth="1"/>
    <col min="2817" max="2817" width="1.75" customWidth="1"/>
    <col min="2818" max="2818" width="13.25" customWidth="1"/>
    <col min="2819" max="2819" width="36.25" customWidth="1"/>
    <col min="2820" max="2824" width="8.25" customWidth="1"/>
    <col min="2825" max="2825" width="2.875" customWidth="1"/>
    <col min="2826" max="2826" width="13" customWidth="1"/>
    <col min="2827" max="2827" width="36.75" customWidth="1"/>
    <col min="2828" max="2828" width="7.625" customWidth="1"/>
    <col min="2829" max="2831" width="7.75" customWidth="1"/>
    <col min="2832" max="2832" width="3.875" customWidth="1"/>
    <col min="2833" max="2833" width="13" customWidth="1"/>
    <col min="2834" max="2834" width="36.375" customWidth="1"/>
    <col min="2835" max="2838" width="7.75" customWidth="1"/>
    <col min="2839" max="2839" width="3.125" customWidth="1"/>
    <col min="2840" max="2840" width="13.5" customWidth="1"/>
    <col min="2841" max="2841" width="36.5" customWidth="1"/>
    <col min="2842" max="2842" width="8.125" customWidth="1"/>
    <col min="2843" max="2845" width="7.75" customWidth="1"/>
    <col min="2846" max="2846" width="2.5" customWidth="1"/>
    <col min="2847" max="2847" width="14.875" customWidth="1"/>
    <col min="2848" max="2848" width="36.25" customWidth="1"/>
    <col min="2849" max="2849" width="7.125" customWidth="1"/>
    <col min="2850" max="2852" width="7.75" customWidth="1"/>
    <col min="3073" max="3073" width="1.75" customWidth="1"/>
    <col min="3074" max="3074" width="13.25" customWidth="1"/>
    <col min="3075" max="3075" width="36.25" customWidth="1"/>
    <col min="3076" max="3080" width="8.25" customWidth="1"/>
    <col min="3081" max="3081" width="2.875" customWidth="1"/>
    <col min="3082" max="3082" width="13" customWidth="1"/>
    <col min="3083" max="3083" width="36.75" customWidth="1"/>
    <col min="3084" max="3084" width="7.625" customWidth="1"/>
    <col min="3085" max="3087" width="7.75" customWidth="1"/>
    <col min="3088" max="3088" width="3.875" customWidth="1"/>
    <col min="3089" max="3089" width="13" customWidth="1"/>
    <col min="3090" max="3090" width="36.375" customWidth="1"/>
    <col min="3091" max="3094" width="7.75" customWidth="1"/>
    <col min="3095" max="3095" width="3.125" customWidth="1"/>
    <col min="3096" max="3096" width="13.5" customWidth="1"/>
    <col min="3097" max="3097" width="36.5" customWidth="1"/>
    <col min="3098" max="3098" width="8.125" customWidth="1"/>
    <col min="3099" max="3101" width="7.75" customWidth="1"/>
    <col min="3102" max="3102" width="2.5" customWidth="1"/>
    <col min="3103" max="3103" width="14.875" customWidth="1"/>
    <col min="3104" max="3104" width="36.25" customWidth="1"/>
    <col min="3105" max="3105" width="7.125" customWidth="1"/>
    <col min="3106" max="3108" width="7.75" customWidth="1"/>
    <col min="3329" max="3329" width="1.75" customWidth="1"/>
    <col min="3330" max="3330" width="13.25" customWidth="1"/>
    <col min="3331" max="3331" width="36.25" customWidth="1"/>
    <col min="3332" max="3336" width="8.25" customWidth="1"/>
    <col min="3337" max="3337" width="2.875" customWidth="1"/>
    <col min="3338" max="3338" width="13" customWidth="1"/>
    <col min="3339" max="3339" width="36.75" customWidth="1"/>
    <col min="3340" max="3340" width="7.625" customWidth="1"/>
    <col min="3341" max="3343" width="7.75" customWidth="1"/>
    <col min="3344" max="3344" width="3.875" customWidth="1"/>
    <col min="3345" max="3345" width="13" customWidth="1"/>
    <col min="3346" max="3346" width="36.375" customWidth="1"/>
    <col min="3347" max="3350" width="7.75" customWidth="1"/>
    <col min="3351" max="3351" width="3.125" customWidth="1"/>
    <col min="3352" max="3352" width="13.5" customWidth="1"/>
    <col min="3353" max="3353" width="36.5" customWidth="1"/>
    <col min="3354" max="3354" width="8.125" customWidth="1"/>
    <col min="3355" max="3357" width="7.75" customWidth="1"/>
    <col min="3358" max="3358" width="2.5" customWidth="1"/>
    <col min="3359" max="3359" width="14.875" customWidth="1"/>
    <col min="3360" max="3360" width="36.25" customWidth="1"/>
    <col min="3361" max="3361" width="7.125" customWidth="1"/>
    <col min="3362" max="3364" width="7.75" customWidth="1"/>
    <col min="3585" max="3585" width="1.75" customWidth="1"/>
    <col min="3586" max="3586" width="13.25" customWidth="1"/>
    <col min="3587" max="3587" width="36.25" customWidth="1"/>
    <col min="3588" max="3592" width="8.25" customWidth="1"/>
    <col min="3593" max="3593" width="2.875" customWidth="1"/>
    <col min="3594" max="3594" width="13" customWidth="1"/>
    <col min="3595" max="3595" width="36.75" customWidth="1"/>
    <col min="3596" max="3596" width="7.625" customWidth="1"/>
    <col min="3597" max="3599" width="7.75" customWidth="1"/>
    <col min="3600" max="3600" width="3.875" customWidth="1"/>
    <col min="3601" max="3601" width="13" customWidth="1"/>
    <col min="3602" max="3602" width="36.375" customWidth="1"/>
    <col min="3603" max="3606" width="7.75" customWidth="1"/>
    <col min="3607" max="3607" width="3.125" customWidth="1"/>
    <col min="3608" max="3608" width="13.5" customWidth="1"/>
    <col min="3609" max="3609" width="36.5" customWidth="1"/>
    <col min="3610" max="3610" width="8.125" customWidth="1"/>
    <col min="3611" max="3613" width="7.75" customWidth="1"/>
    <col min="3614" max="3614" width="2.5" customWidth="1"/>
    <col min="3615" max="3615" width="14.875" customWidth="1"/>
    <col min="3616" max="3616" width="36.25" customWidth="1"/>
    <col min="3617" max="3617" width="7.125" customWidth="1"/>
    <col min="3618" max="3620" width="7.75" customWidth="1"/>
    <col min="3841" max="3841" width="1.75" customWidth="1"/>
    <col min="3842" max="3842" width="13.25" customWidth="1"/>
    <col min="3843" max="3843" width="36.25" customWidth="1"/>
    <col min="3844" max="3848" width="8.25" customWidth="1"/>
    <col min="3849" max="3849" width="2.875" customWidth="1"/>
    <col min="3850" max="3850" width="13" customWidth="1"/>
    <col min="3851" max="3851" width="36.75" customWidth="1"/>
    <col min="3852" max="3852" width="7.625" customWidth="1"/>
    <col min="3853" max="3855" width="7.75" customWidth="1"/>
    <col min="3856" max="3856" width="3.875" customWidth="1"/>
    <col min="3857" max="3857" width="13" customWidth="1"/>
    <col min="3858" max="3858" width="36.375" customWidth="1"/>
    <col min="3859" max="3862" width="7.75" customWidth="1"/>
    <col min="3863" max="3863" width="3.125" customWidth="1"/>
    <col min="3864" max="3864" width="13.5" customWidth="1"/>
    <col min="3865" max="3865" width="36.5" customWidth="1"/>
    <col min="3866" max="3866" width="8.125" customWidth="1"/>
    <col min="3867" max="3869" width="7.75" customWidth="1"/>
    <col min="3870" max="3870" width="2.5" customWidth="1"/>
    <col min="3871" max="3871" width="14.875" customWidth="1"/>
    <col min="3872" max="3872" width="36.25" customWidth="1"/>
    <col min="3873" max="3873" width="7.125" customWidth="1"/>
    <col min="3874" max="3876" width="7.75" customWidth="1"/>
    <col min="4097" max="4097" width="1.75" customWidth="1"/>
    <col min="4098" max="4098" width="13.25" customWidth="1"/>
    <col min="4099" max="4099" width="36.25" customWidth="1"/>
    <col min="4100" max="4104" width="8.25" customWidth="1"/>
    <col min="4105" max="4105" width="2.875" customWidth="1"/>
    <col min="4106" max="4106" width="13" customWidth="1"/>
    <col min="4107" max="4107" width="36.75" customWidth="1"/>
    <col min="4108" max="4108" width="7.625" customWidth="1"/>
    <col min="4109" max="4111" width="7.75" customWidth="1"/>
    <col min="4112" max="4112" width="3.875" customWidth="1"/>
    <col min="4113" max="4113" width="13" customWidth="1"/>
    <col min="4114" max="4114" width="36.375" customWidth="1"/>
    <col min="4115" max="4118" width="7.75" customWidth="1"/>
    <col min="4119" max="4119" width="3.125" customWidth="1"/>
    <col min="4120" max="4120" width="13.5" customWidth="1"/>
    <col min="4121" max="4121" width="36.5" customWidth="1"/>
    <col min="4122" max="4122" width="8.125" customWidth="1"/>
    <col min="4123" max="4125" width="7.75" customWidth="1"/>
    <col min="4126" max="4126" width="2.5" customWidth="1"/>
    <col min="4127" max="4127" width="14.875" customWidth="1"/>
    <col min="4128" max="4128" width="36.25" customWidth="1"/>
    <col min="4129" max="4129" width="7.125" customWidth="1"/>
    <col min="4130" max="4132" width="7.75" customWidth="1"/>
    <col min="4353" max="4353" width="1.75" customWidth="1"/>
    <col min="4354" max="4354" width="13.25" customWidth="1"/>
    <col min="4355" max="4355" width="36.25" customWidth="1"/>
    <col min="4356" max="4360" width="8.25" customWidth="1"/>
    <col min="4361" max="4361" width="2.875" customWidth="1"/>
    <col min="4362" max="4362" width="13" customWidth="1"/>
    <col min="4363" max="4363" width="36.75" customWidth="1"/>
    <col min="4364" max="4364" width="7.625" customWidth="1"/>
    <col min="4365" max="4367" width="7.75" customWidth="1"/>
    <col min="4368" max="4368" width="3.875" customWidth="1"/>
    <col min="4369" max="4369" width="13" customWidth="1"/>
    <col min="4370" max="4370" width="36.375" customWidth="1"/>
    <col min="4371" max="4374" width="7.75" customWidth="1"/>
    <col min="4375" max="4375" width="3.125" customWidth="1"/>
    <col min="4376" max="4376" width="13.5" customWidth="1"/>
    <col min="4377" max="4377" width="36.5" customWidth="1"/>
    <col min="4378" max="4378" width="8.125" customWidth="1"/>
    <col min="4379" max="4381" width="7.75" customWidth="1"/>
    <col min="4382" max="4382" width="2.5" customWidth="1"/>
    <col min="4383" max="4383" width="14.875" customWidth="1"/>
    <col min="4384" max="4384" width="36.25" customWidth="1"/>
    <col min="4385" max="4385" width="7.125" customWidth="1"/>
    <col min="4386" max="4388" width="7.75" customWidth="1"/>
    <col min="4609" max="4609" width="1.75" customWidth="1"/>
    <col min="4610" max="4610" width="13.25" customWidth="1"/>
    <col min="4611" max="4611" width="36.25" customWidth="1"/>
    <col min="4612" max="4616" width="8.25" customWidth="1"/>
    <col min="4617" max="4617" width="2.875" customWidth="1"/>
    <col min="4618" max="4618" width="13" customWidth="1"/>
    <col min="4619" max="4619" width="36.75" customWidth="1"/>
    <col min="4620" max="4620" width="7.625" customWidth="1"/>
    <col min="4621" max="4623" width="7.75" customWidth="1"/>
    <col min="4624" max="4624" width="3.875" customWidth="1"/>
    <col min="4625" max="4625" width="13" customWidth="1"/>
    <col min="4626" max="4626" width="36.375" customWidth="1"/>
    <col min="4627" max="4630" width="7.75" customWidth="1"/>
    <col min="4631" max="4631" width="3.125" customWidth="1"/>
    <col min="4632" max="4632" width="13.5" customWidth="1"/>
    <col min="4633" max="4633" width="36.5" customWidth="1"/>
    <col min="4634" max="4634" width="8.125" customWidth="1"/>
    <col min="4635" max="4637" width="7.75" customWidth="1"/>
    <col min="4638" max="4638" width="2.5" customWidth="1"/>
    <col min="4639" max="4639" width="14.875" customWidth="1"/>
    <col min="4640" max="4640" width="36.25" customWidth="1"/>
    <col min="4641" max="4641" width="7.125" customWidth="1"/>
    <col min="4642" max="4644" width="7.75" customWidth="1"/>
    <col min="4865" max="4865" width="1.75" customWidth="1"/>
    <col min="4866" max="4866" width="13.25" customWidth="1"/>
    <col min="4867" max="4867" width="36.25" customWidth="1"/>
    <col min="4868" max="4872" width="8.25" customWidth="1"/>
    <col min="4873" max="4873" width="2.875" customWidth="1"/>
    <col min="4874" max="4874" width="13" customWidth="1"/>
    <col min="4875" max="4875" width="36.75" customWidth="1"/>
    <col min="4876" max="4876" width="7.625" customWidth="1"/>
    <col min="4877" max="4879" width="7.75" customWidth="1"/>
    <col min="4880" max="4880" width="3.875" customWidth="1"/>
    <col min="4881" max="4881" width="13" customWidth="1"/>
    <col min="4882" max="4882" width="36.375" customWidth="1"/>
    <col min="4883" max="4886" width="7.75" customWidth="1"/>
    <col min="4887" max="4887" width="3.125" customWidth="1"/>
    <col min="4888" max="4888" width="13.5" customWidth="1"/>
    <col min="4889" max="4889" width="36.5" customWidth="1"/>
    <col min="4890" max="4890" width="8.125" customWidth="1"/>
    <col min="4891" max="4893" width="7.75" customWidth="1"/>
    <col min="4894" max="4894" width="2.5" customWidth="1"/>
    <col min="4895" max="4895" width="14.875" customWidth="1"/>
    <col min="4896" max="4896" width="36.25" customWidth="1"/>
    <col min="4897" max="4897" width="7.125" customWidth="1"/>
    <col min="4898" max="4900" width="7.75" customWidth="1"/>
    <col min="5121" max="5121" width="1.75" customWidth="1"/>
    <col min="5122" max="5122" width="13.25" customWidth="1"/>
    <col min="5123" max="5123" width="36.25" customWidth="1"/>
    <col min="5124" max="5128" width="8.25" customWidth="1"/>
    <col min="5129" max="5129" width="2.875" customWidth="1"/>
    <col min="5130" max="5130" width="13" customWidth="1"/>
    <col min="5131" max="5131" width="36.75" customWidth="1"/>
    <col min="5132" max="5132" width="7.625" customWidth="1"/>
    <col min="5133" max="5135" width="7.75" customWidth="1"/>
    <col min="5136" max="5136" width="3.875" customWidth="1"/>
    <col min="5137" max="5137" width="13" customWidth="1"/>
    <col min="5138" max="5138" width="36.375" customWidth="1"/>
    <col min="5139" max="5142" width="7.75" customWidth="1"/>
    <col min="5143" max="5143" width="3.125" customWidth="1"/>
    <col min="5144" max="5144" width="13.5" customWidth="1"/>
    <col min="5145" max="5145" width="36.5" customWidth="1"/>
    <col min="5146" max="5146" width="8.125" customWidth="1"/>
    <col min="5147" max="5149" width="7.75" customWidth="1"/>
    <col min="5150" max="5150" width="2.5" customWidth="1"/>
    <col min="5151" max="5151" width="14.875" customWidth="1"/>
    <col min="5152" max="5152" width="36.25" customWidth="1"/>
    <col min="5153" max="5153" width="7.125" customWidth="1"/>
    <col min="5154" max="5156" width="7.75" customWidth="1"/>
    <col min="5377" max="5377" width="1.75" customWidth="1"/>
    <col min="5378" max="5378" width="13.25" customWidth="1"/>
    <col min="5379" max="5379" width="36.25" customWidth="1"/>
    <col min="5380" max="5384" width="8.25" customWidth="1"/>
    <col min="5385" max="5385" width="2.875" customWidth="1"/>
    <col min="5386" max="5386" width="13" customWidth="1"/>
    <col min="5387" max="5387" width="36.75" customWidth="1"/>
    <col min="5388" max="5388" width="7.625" customWidth="1"/>
    <col min="5389" max="5391" width="7.75" customWidth="1"/>
    <col min="5392" max="5392" width="3.875" customWidth="1"/>
    <col min="5393" max="5393" width="13" customWidth="1"/>
    <col min="5394" max="5394" width="36.375" customWidth="1"/>
    <col min="5395" max="5398" width="7.75" customWidth="1"/>
    <col min="5399" max="5399" width="3.125" customWidth="1"/>
    <col min="5400" max="5400" width="13.5" customWidth="1"/>
    <col min="5401" max="5401" width="36.5" customWidth="1"/>
    <col min="5402" max="5402" width="8.125" customWidth="1"/>
    <col min="5403" max="5405" width="7.75" customWidth="1"/>
    <col min="5406" max="5406" width="2.5" customWidth="1"/>
    <col min="5407" max="5407" width="14.875" customWidth="1"/>
    <col min="5408" max="5408" width="36.25" customWidth="1"/>
    <col min="5409" max="5409" width="7.125" customWidth="1"/>
    <col min="5410" max="5412" width="7.75" customWidth="1"/>
    <col min="5633" max="5633" width="1.75" customWidth="1"/>
    <col min="5634" max="5634" width="13.25" customWidth="1"/>
    <col min="5635" max="5635" width="36.25" customWidth="1"/>
    <col min="5636" max="5640" width="8.25" customWidth="1"/>
    <col min="5641" max="5641" width="2.875" customWidth="1"/>
    <col min="5642" max="5642" width="13" customWidth="1"/>
    <col min="5643" max="5643" width="36.75" customWidth="1"/>
    <col min="5644" max="5644" width="7.625" customWidth="1"/>
    <col min="5645" max="5647" width="7.75" customWidth="1"/>
    <col min="5648" max="5648" width="3.875" customWidth="1"/>
    <col min="5649" max="5649" width="13" customWidth="1"/>
    <col min="5650" max="5650" width="36.375" customWidth="1"/>
    <col min="5651" max="5654" width="7.75" customWidth="1"/>
    <col min="5655" max="5655" width="3.125" customWidth="1"/>
    <col min="5656" max="5656" width="13.5" customWidth="1"/>
    <col min="5657" max="5657" width="36.5" customWidth="1"/>
    <col min="5658" max="5658" width="8.125" customWidth="1"/>
    <col min="5659" max="5661" width="7.75" customWidth="1"/>
    <col min="5662" max="5662" width="2.5" customWidth="1"/>
    <col min="5663" max="5663" width="14.875" customWidth="1"/>
    <col min="5664" max="5664" width="36.25" customWidth="1"/>
    <col min="5665" max="5665" width="7.125" customWidth="1"/>
    <col min="5666" max="5668" width="7.75" customWidth="1"/>
    <col min="5889" max="5889" width="1.75" customWidth="1"/>
    <col min="5890" max="5890" width="13.25" customWidth="1"/>
    <col min="5891" max="5891" width="36.25" customWidth="1"/>
    <col min="5892" max="5896" width="8.25" customWidth="1"/>
    <col min="5897" max="5897" width="2.875" customWidth="1"/>
    <col min="5898" max="5898" width="13" customWidth="1"/>
    <col min="5899" max="5899" width="36.75" customWidth="1"/>
    <col min="5900" max="5900" width="7.625" customWidth="1"/>
    <col min="5901" max="5903" width="7.75" customWidth="1"/>
    <col min="5904" max="5904" width="3.875" customWidth="1"/>
    <col min="5905" max="5905" width="13" customWidth="1"/>
    <col min="5906" max="5906" width="36.375" customWidth="1"/>
    <col min="5907" max="5910" width="7.75" customWidth="1"/>
    <col min="5911" max="5911" width="3.125" customWidth="1"/>
    <col min="5912" max="5912" width="13.5" customWidth="1"/>
    <col min="5913" max="5913" width="36.5" customWidth="1"/>
    <col min="5914" max="5914" width="8.125" customWidth="1"/>
    <col min="5915" max="5917" width="7.75" customWidth="1"/>
    <col min="5918" max="5918" width="2.5" customWidth="1"/>
    <col min="5919" max="5919" width="14.875" customWidth="1"/>
    <col min="5920" max="5920" width="36.25" customWidth="1"/>
    <col min="5921" max="5921" width="7.125" customWidth="1"/>
    <col min="5922" max="5924" width="7.75" customWidth="1"/>
    <col min="6145" max="6145" width="1.75" customWidth="1"/>
    <col min="6146" max="6146" width="13.25" customWidth="1"/>
    <col min="6147" max="6147" width="36.25" customWidth="1"/>
    <col min="6148" max="6152" width="8.25" customWidth="1"/>
    <col min="6153" max="6153" width="2.875" customWidth="1"/>
    <col min="6154" max="6154" width="13" customWidth="1"/>
    <col min="6155" max="6155" width="36.75" customWidth="1"/>
    <col min="6156" max="6156" width="7.625" customWidth="1"/>
    <col min="6157" max="6159" width="7.75" customWidth="1"/>
    <col min="6160" max="6160" width="3.875" customWidth="1"/>
    <col min="6161" max="6161" width="13" customWidth="1"/>
    <col min="6162" max="6162" width="36.375" customWidth="1"/>
    <col min="6163" max="6166" width="7.75" customWidth="1"/>
    <col min="6167" max="6167" width="3.125" customWidth="1"/>
    <col min="6168" max="6168" width="13.5" customWidth="1"/>
    <col min="6169" max="6169" width="36.5" customWidth="1"/>
    <col min="6170" max="6170" width="8.125" customWidth="1"/>
    <col min="6171" max="6173" width="7.75" customWidth="1"/>
    <col min="6174" max="6174" width="2.5" customWidth="1"/>
    <col min="6175" max="6175" width="14.875" customWidth="1"/>
    <col min="6176" max="6176" width="36.25" customWidth="1"/>
    <col min="6177" max="6177" width="7.125" customWidth="1"/>
    <col min="6178" max="6180" width="7.75" customWidth="1"/>
    <col min="6401" max="6401" width="1.75" customWidth="1"/>
    <col min="6402" max="6402" width="13.25" customWidth="1"/>
    <col min="6403" max="6403" width="36.25" customWidth="1"/>
    <col min="6404" max="6408" width="8.25" customWidth="1"/>
    <col min="6409" max="6409" width="2.875" customWidth="1"/>
    <col min="6410" max="6410" width="13" customWidth="1"/>
    <col min="6411" max="6411" width="36.75" customWidth="1"/>
    <col min="6412" max="6412" width="7.625" customWidth="1"/>
    <col min="6413" max="6415" width="7.75" customWidth="1"/>
    <col min="6416" max="6416" width="3.875" customWidth="1"/>
    <col min="6417" max="6417" width="13" customWidth="1"/>
    <col min="6418" max="6418" width="36.375" customWidth="1"/>
    <col min="6419" max="6422" width="7.75" customWidth="1"/>
    <col min="6423" max="6423" width="3.125" customWidth="1"/>
    <col min="6424" max="6424" width="13.5" customWidth="1"/>
    <col min="6425" max="6425" width="36.5" customWidth="1"/>
    <col min="6426" max="6426" width="8.125" customWidth="1"/>
    <col min="6427" max="6429" width="7.75" customWidth="1"/>
    <col min="6430" max="6430" width="2.5" customWidth="1"/>
    <col min="6431" max="6431" width="14.875" customWidth="1"/>
    <col min="6432" max="6432" width="36.25" customWidth="1"/>
    <col min="6433" max="6433" width="7.125" customWidth="1"/>
    <col min="6434" max="6436" width="7.75" customWidth="1"/>
    <col min="6657" max="6657" width="1.75" customWidth="1"/>
    <col min="6658" max="6658" width="13.25" customWidth="1"/>
    <col min="6659" max="6659" width="36.25" customWidth="1"/>
    <col min="6660" max="6664" width="8.25" customWidth="1"/>
    <col min="6665" max="6665" width="2.875" customWidth="1"/>
    <col min="6666" max="6666" width="13" customWidth="1"/>
    <col min="6667" max="6667" width="36.75" customWidth="1"/>
    <col min="6668" max="6668" width="7.625" customWidth="1"/>
    <col min="6669" max="6671" width="7.75" customWidth="1"/>
    <col min="6672" max="6672" width="3.875" customWidth="1"/>
    <col min="6673" max="6673" width="13" customWidth="1"/>
    <col min="6674" max="6674" width="36.375" customWidth="1"/>
    <col min="6675" max="6678" width="7.75" customWidth="1"/>
    <col min="6679" max="6679" width="3.125" customWidth="1"/>
    <col min="6680" max="6680" width="13.5" customWidth="1"/>
    <col min="6681" max="6681" width="36.5" customWidth="1"/>
    <col min="6682" max="6682" width="8.125" customWidth="1"/>
    <col min="6683" max="6685" width="7.75" customWidth="1"/>
    <col min="6686" max="6686" width="2.5" customWidth="1"/>
    <col min="6687" max="6687" width="14.875" customWidth="1"/>
    <col min="6688" max="6688" width="36.25" customWidth="1"/>
    <col min="6689" max="6689" width="7.125" customWidth="1"/>
    <col min="6690" max="6692" width="7.75" customWidth="1"/>
    <col min="6913" max="6913" width="1.75" customWidth="1"/>
    <col min="6914" max="6914" width="13.25" customWidth="1"/>
    <col min="6915" max="6915" width="36.25" customWidth="1"/>
    <col min="6916" max="6920" width="8.25" customWidth="1"/>
    <col min="6921" max="6921" width="2.875" customWidth="1"/>
    <col min="6922" max="6922" width="13" customWidth="1"/>
    <col min="6923" max="6923" width="36.75" customWidth="1"/>
    <col min="6924" max="6924" width="7.625" customWidth="1"/>
    <col min="6925" max="6927" width="7.75" customWidth="1"/>
    <col min="6928" max="6928" width="3.875" customWidth="1"/>
    <col min="6929" max="6929" width="13" customWidth="1"/>
    <col min="6930" max="6930" width="36.375" customWidth="1"/>
    <col min="6931" max="6934" width="7.75" customWidth="1"/>
    <col min="6935" max="6935" width="3.125" customWidth="1"/>
    <col min="6936" max="6936" width="13.5" customWidth="1"/>
    <col min="6937" max="6937" width="36.5" customWidth="1"/>
    <col min="6938" max="6938" width="8.125" customWidth="1"/>
    <col min="6939" max="6941" width="7.75" customWidth="1"/>
    <col min="6942" max="6942" width="2.5" customWidth="1"/>
    <col min="6943" max="6943" width="14.875" customWidth="1"/>
    <col min="6944" max="6944" width="36.25" customWidth="1"/>
    <col min="6945" max="6945" width="7.125" customWidth="1"/>
    <col min="6946" max="6948" width="7.75" customWidth="1"/>
    <col min="7169" max="7169" width="1.75" customWidth="1"/>
    <col min="7170" max="7170" width="13.25" customWidth="1"/>
    <col min="7171" max="7171" width="36.25" customWidth="1"/>
    <col min="7172" max="7176" width="8.25" customWidth="1"/>
    <col min="7177" max="7177" width="2.875" customWidth="1"/>
    <col min="7178" max="7178" width="13" customWidth="1"/>
    <col min="7179" max="7179" width="36.75" customWidth="1"/>
    <col min="7180" max="7180" width="7.625" customWidth="1"/>
    <col min="7181" max="7183" width="7.75" customWidth="1"/>
    <col min="7184" max="7184" width="3.875" customWidth="1"/>
    <col min="7185" max="7185" width="13" customWidth="1"/>
    <col min="7186" max="7186" width="36.375" customWidth="1"/>
    <col min="7187" max="7190" width="7.75" customWidth="1"/>
    <col min="7191" max="7191" width="3.125" customWidth="1"/>
    <col min="7192" max="7192" width="13.5" customWidth="1"/>
    <col min="7193" max="7193" width="36.5" customWidth="1"/>
    <col min="7194" max="7194" width="8.125" customWidth="1"/>
    <col min="7195" max="7197" width="7.75" customWidth="1"/>
    <col min="7198" max="7198" width="2.5" customWidth="1"/>
    <col min="7199" max="7199" width="14.875" customWidth="1"/>
    <col min="7200" max="7200" width="36.25" customWidth="1"/>
    <col min="7201" max="7201" width="7.125" customWidth="1"/>
    <col min="7202" max="7204" width="7.75" customWidth="1"/>
    <col min="7425" max="7425" width="1.75" customWidth="1"/>
    <col min="7426" max="7426" width="13.25" customWidth="1"/>
    <col min="7427" max="7427" width="36.25" customWidth="1"/>
    <col min="7428" max="7432" width="8.25" customWidth="1"/>
    <col min="7433" max="7433" width="2.875" customWidth="1"/>
    <col min="7434" max="7434" width="13" customWidth="1"/>
    <col min="7435" max="7435" width="36.75" customWidth="1"/>
    <col min="7436" max="7436" width="7.625" customWidth="1"/>
    <col min="7437" max="7439" width="7.75" customWidth="1"/>
    <col min="7440" max="7440" width="3.875" customWidth="1"/>
    <col min="7441" max="7441" width="13" customWidth="1"/>
    <col min="7442" max="7442" width="36.375" customWidth="1"/>
    <col min="7443" max="7446" width="7.75" customWidth="1"/>
    <col min="7447" max="7447" width="3.125" customWidth="1"/>
    <col min="7448" max="7448" width="13.5" customWidth="1"/>
    <col min="7449" max="7449" width="36.5" customWidth="1"/>
    <col min="7450" max="7450" width="8.125" customWidth="1"/>
    <col min="7451" max="7453" width="7.75" customWidth="1"/>
    <col min="7454" max="7454" width="2.5" customWidth="1"/>
    <col min="7455" max="7455" width="14.875" customWidth="1"/>
    <col min="7456" max="7456" width="36.25" customWidth="1"/>
    <col min="7457" max="7457" width="7.125" customWidth="1"/>
    <col min="7458" max="7460" width="7.75" customWidth="1"/>
    <col min="7681" max="7681" width="1.75" customWidth="1"/>
    <col min="7682" max="7682" width="13.25" customWidth="1"/>
    <col min="7683" max="7683" width="36.25" customWidth="1"/>
    <col min="7684" max="7688" width="8.25" customWidth="1"/>
    <col min="7689" max="7689" width="2.875" customWidth="1"/>
    <col min="7690" max="7690" width="13" customWidth="1"/>
    <col min="7691" max="7691" width="36.75" customWidth="1"/>
    <col min="7692" max="7692" width="7.625" customWidth="1"/>
    <col min="7693" max="7695" width="7.75" customWidth="1"/>
    <col min="7696" max="7696" width="3.875" customWidth="1"/>
    <col min="7697" max="7697" width="13" customWidth="1"/>
    <col min="7698" max="7698" width="36.375" customWidth="1"/>
    <col min="7699" max="7702" width="7.75" customWidth="1"/>
    <col min="7703" max="7703" width="3.125" customWidth="1"/>
    <col min="7704" max="7704" width="13.5" customWidth="1"/>
    <col min="7705" max="7705" width="36.5" customWidth="1"/>
    <col min="7706" max="7706" width="8.125" customWidth="1"/>
    <col min="7707" max="7709" width="7.75" customWidth="1"/>
    <col min="7710" max="7710" width="2.5" customWidth="1"/>
    <col min="7711" max="7711" width="14.875" customWidth="1"/>
    <col min="7712" max="7712" width="36.25" customWidth="1"/>
    <col min="7713" max="7713" width="7.125" customWidth="1"/>
    <col min="7714" max="7716" width="7.75" customWidth="1"/>
    <col min="7937" max="7937" width="1.75" customWidth="1"/>
    <col min="7938" max="7938" width="13.25" customWidth="1"/>
    <col min="7939" max="7939" width="36.25" customWidth="1"/>
    <col min="7940" max="7944" width="8.25" customWidth="1"/>
    <col min="7945" max="7945" width="2.875" customWidth="1"/>
    <col min="7946" max="7946" width="13" customWidth="1"/>
    <col min="7947" max="7947" width="36.75" customWidth="1"/>
    <col min="7948" max="7948" width="7.625" customWidth="1"/>
    <col min="7949" max="7951" width="7.75" customWidth="1"/>
    <col min="7952" max="7952" width="3.875" customWidth="1"/>
    <col min="7953" max="7953" width="13" customWidth="1"/>
    <col min="7954" max="7954" width="36.375" customWidth="1"/>
    <col min="7955" max="7958" width="7.75" customWidth="1"/>
    <col min="7959" max="7959" width="3.125" customWidth="1"/>
    <col min="7960" max="7960" width="13.5" customWidth="1"/>
    <col min="7961" max="7961" width="36.5" customWidth="1"/>
    <col min="7962" max="7962" width="8.125" customWidth="1"/>
    <col min="7963" max="7965" width="7.75" customWidth="1"/>
    <col min="7966" max="7966" width="2.5" customWidth="1"/>
    <col min="7967" max="7967" width="14.875" customWidth="1"/>
    <col min="7968" max="7968" width="36.25" customWidth="1"/>
    <col min="7969" max="7969" width="7.125" customWidth="1"/>
    <col min="7970" max="7972" width="7.75" customWidth="1"/>
    <col min="8193" max="8193" width="1.75" customWidth="1"/>
    <col min="8194" max="8194" width="13.25" customWidth="1"/>
    <col min="8195" max="8195" width="36.25" customWidth="1"/>
    <col min="8196" max="8200" width="8.25" customWidth="1"/>
    <col min="8201" max="8201" width="2.875" customWidth="1"/>
    <col min="8202" max="8202" width="13" customWidth="1"/>
    <col min="8203" max="8203" width="36.75" customWidth="1"/>
    <col min="8204" max="8204" width="7.625" customWidth="1"/>
    <col min="8205" max="8207" width="7.75" customWidth="1"/>
    <col min="8208" max="8208" width="3.875" customWidth="1"/>
    <col min="8209" max="8209" width="13" customWidth="1"/>
    <col min="8210" max="8210" width="36.375" customWidth="1"/>
    <col min="8211" max="8214" width="7.75" customWidth="1"/>
    <col min="8215" max="8215" width="3.125" customWidth="1"/>
    <col min="8216" max="8216" width="13.5" customWidth="1"/>
    <col min="8217" max="8217" width="36.5" customWidth="1"/>
    <col min="8218" max="8218" width="8.125" customWidth="1"/>
    <col min="8219" max="8221" width="7.75" customWidth="1"/>
    <col min="8222" max="8222" width="2.5" customWidth="1"/>
    <col min="8223" max="8223" width="14.875" customWidth="1"/>
    <col min="8224" max="8224" width="36.25" customWidth="1"/>
    <col min="8225" max="8225" width="7.125" customWidth="1"/>
    <col min="8226" max="8228" width="7.75" customWidth="1"/>
    <col min="8449" max="8449" width="1.75" customWidth="1"/>
    <col min="8450" max="8450" width="13.25" customWidth="1"/>
    <col min="8451" max="8451" width="36.25" customWidth="1"/>
    <col min="8452" max="8456" width="8.25" customWidth="1"/>
    <col min="8457" max="8457" width="2.875" customWidth="1"/>
    <col min="8458" max="8458" width="13" customWidth="1"/>
    <col min="8459" max="8459" width="36.75" customWidth="1"/>
    <col min="8460" max="8460" width="7.625" customWidth="1"/>
    <col min="8461" max="8463" width="7.75" customWidth="1"/>
    <col min="8464" max="8464" width="3.875" customWidth="1"/>
    <col min="8465" max="8465" width="13" customWidth="1"/>
    <col min="8466" max="8466" width="36.375" customWidth="1"/>
    <col min="8467" max="8470" width="7.75" customWidth="1"/>
    <col min="8471" max="8471" width="3.125" customWidth="1"/>
    <col min="8472" max="8472" width="13.5" customWidth="1"/>
    <col min="8473" max="8473" width="36.5" customWidth="1"/>
    <col min="8474" max="8474" width="8.125" customWidth="1"/>
    <col min="8475" max="8477" width="7.75" customWidth="1"/>
    <col min="8478" max="8478" width="2.5" customWidth="1"/>
    <col min="8479" max="8479" width="14.875" customWidth="1"/>
    <col min="8480" max="8480" width="36.25" customWidth="1"/>
    <col min="8481" max="8481" width="7.125" customWidth="1"/>
    <col min="8482" max="8484" width="7.75" customWidth="1"/>
    <col min="8705" max="8705" width="1.75" customWidth="1"/>
    <col min="8706" max="8706" width="13.25" customWidth="1"/>
    <col min="8707" max="8707" width="36.25" customWidth="1"/>
    <col min="8708" max="8712" width="8.25" customWidth="1"/>
    <col min="8713" max="8713" width="2.875" customWidth="1"/>
    <col min="8714" max="8714" width="13" customWidth="1"/>
    <col min="8715" max="8715" width="36.75" customWidth="1"/>
    <col min="8716" max="8716" width="7.625" customWidth="1"/>
    <col min="8717" max="8719" width="7.75" customWidth="1"/>
    <col min="8720" max="8720" width="3.875" customWidth="1"/>
    <col min="8721" max="8721" width="13" customWidth="1"/>
    <col min="8722" max="8722" width="36.375" customWidth="1"/>
    <col min="8723" max="8726" width="7.75" customWidth="1"/>
    <col min="8727" max="8727" width="3.125" customWidth="1"/>
    <col min="8728" max="8728" width="13.5" customWidth="1"/>
    <col min="8729" max="8729" width="36.5" customWidth="1"/>
    <col min="8730" max="8730" width="8.125" customWidth="1"/>
    <col min="8731" max="8733" width="7.75" customWidth="1"/>
    <col min="8734" max="8734" width="2.5" customWidth="1"/>
    <col min="8735" max="8735" width="14.875" customWidth="1"/>
    <col min="8736" max="8736" width="36.25" customWidth="1"/>
    <col min="8737" max="8737" width="7.125" customWidth="1"/>
    <col min="8738" max="8740" width="7.75" customWidth="1"/>
    <col min="8961" max="8961" width="1.75" customWidth="1"/>
    <col min="8962" max="8962" width="13.25" customWidth="1"/>
    <col min="8963" max="8963" width="36.25" customWidth="1"/>
    <col min="8964" max="8968" width="8.25" customWidth="1"/>
    <col min="8969" max="8969" width="2.875" customWidth="1"/>
    <col min="8970" max="8970" width="13" customWidth="1"/>
    <col min="8971" max="8971" width="36.75" customWidth="1"/>
    <col min="8972" max="8972" width="7.625" customWidth="1"/>
    <col min="8973" max="8975" width="7.75" customWidth="1"/>
    <col min="8976" max="8976" width="3.875" customWidth="1"/>
    <col min="8977" max="8977" width="13" customWidth="1"/>
    <col min="8978" max="8978" width="36.375" customWidth="1"/>
    <col min="8979" max="8982" width="7.75" customWidth="1"/>
    <col min="8983" max="8983" width="3.125" customWidth="1"/>
    <col min="8984" max="8984" width="13.5" customWidth="1"/>
    <col min="8985" max="8985" width="36.5" customWidth="1"/>
    <col min="8986" max="8986" width="8.125" customWidth="1"/>
    <col min="8987" max="8989" width="7.75" customWidth="1"/>
    <col min="8990" max="8990" width="2.5" customWidth="1"/>
    <col min="8991" max="8991" width="14.875" customWidth="1"/>
    <col min="8992" max="8992" width="36.25" customWidth="1"/>
    <col min="8993" max="8993" width="7.125" customWidth="1"/>
    <col min="8994" max="8996" width="7.75" customWidth="1"/>
    <col min="9217" max="9217" width="1.75" customWidth="1"/>
    <col min="9218" max="9218" width="13.25" customWidth="1"/>
    <col min="9219" max="9219" width="36.25" customWidth="1"/>
    <col min="9220" max="9224" width="8.25" customWidth="1"/>
    <col min="9225" max="9225" width="2.875" customWidth="1"/>
    <col min="9226" max="9226" width="13" customWidth="1"/>
    <col min="9227" max="9227" width="36.75" customWidth="1"/>
    <col min="9228" max="9228" width="7.625" customWidth="1"/>
    <col min="9229" max="9231" width="7.75" customWidth="1"/>
    <col min="9232" max="9232" width="3.875" customWidth="1"/>
    <col min="9233" max="9233" width="13" customWidth="1"/>
    <col min="9234" max="9234" width="36.375" customWidth="1"/>
    <col min="9235" max="9238" width="7.75" customWidth="1"/>
    <col min="9239" max="9239" width="3.125" customWidth="1"/>
    <col min="9240" max="9240" width="13.5" customWidth="1"/>
    <col min="9241" max="9241" width="36.5" customWidth="1"/>
    <col min="9242" max="9242" width="8.125" customWidth="1"/>
    <col min="9243" max="9245" width="7.75" customWidth="1"/>
    <col min="9246" max="9246" width="2.5" customWidth="1"/>
    <col min="9247" max="9247" width="14.875" customWidth="1"/>
    <col min="9248" max="9248" width="36.25" customWidth="1"/>
    <col min="9249" max="9249" width="7.125" customWidth="1"/>
    <col min="9250" max="9252" width="7.75" customWidth="1"/>
    <col min="9473" max="9473" width="1.75" customWidth="1"/>
    <col min="9474" max="9474" width="13.25" customWidth="1"/>
    <col min="9475" max="9475" width="36.25" customWidth="1"/>
    <col min="9476" max="9480" width="8.25" customWidth="1"/>
    <col min="9481" max="9481" width="2.875" customWidth="1"/>
    <col min="9482" max="9482" width="13" customWidth="1"/>
    <col min="9483" max="9483" width="36.75" customWidth="1"/>
    <col min="9484" max="9484" width="7.625" customWidth="1"/>
    <col min="9485" max="9487" width="7.75" customWidth="1"/>
    <col min="9488" max="9488" width="3.875" customWidth="1"/>
    <col min="9489" max="9489" width="13" customWidth="1"/>
    <col min="9490" max="9490" width="36.375" customWidth="1"/>
    <col min="9491" max="9494" width="7.75" customWidth="1"/>
    <col min="9495" max="9495" width="3.125" customWidth="1"/>
    <col min="9496" max="9496" width="13.5" customWidth="1"/>
    <col min="9497" max="9497" width="36.5" customWidth="1"/>
    <col min="9498" max="9498" width="8.125" customWidth="1"/>
    <col min="9499" max="9501" width="7.75" customWidth="1"/>
    <col min="9502" max="9502" width="2.5" customWidth="1"/>
    <col min="9503" max="9503" width="14.875" customWidth="1"/>
    <col min="9504" max="9504" width="36.25" customWidth="1"/>
    <col min="9505" max="9505" width="7.125" customWidth="1"/>
    <col min="9506" max="9508" width="7.75" customWidth="1"/>
    <col min="9729" max="9729" width="1.75" customWidth="1"/>
    <col min="9730" max="9730" width="13.25" customWidth="1"/>
    <col min="9731" max="9731" width="36.25" customWidth="1"/>
    <col min="9732" max="9736" width="8.25" customWidth="1"/>
    <col min="9737" max="9737" width="2.875" customWidth="1"/>
    <col min="9738" max="9738" width="13" customWidth="1"/>
    <col min="9739" max="9739" width="36.75" customWidth="1"/>
    <col min="9740" max="9740" width="7.625" customWidth="1"/>
    <col min="9741" max="9743" width="7.75" customWidth="1"/>
    <col min="9744" max="9744" width="3.875" customWidth="1"/>
    <col min="9745" max="9745" width="13" customWidth="1"/>
    <col min="9746" max="9746" width="36.375" customWidth="1"/>
    <col min="9747" max="9750" width="7.75" customWidth="1"/>
    <col min="9751" max="9751" width="3.125" customWidth="1"/>
    <col min="9752" max="9752" width="13.5" customWidth="1"/>
    <col min="9753" max="9753" width="36.5" customWidth="1"/>
    <col min="9754" max="9754" width="8.125" customWidth="1"/>
    <col min="9755" max="9757" width="7.75" customWidth="1"/>
    <col min="9758" max="9758" width="2.5" customWidth="1"/>
    <col min="9759" max="9759" width="14.875" customWidth="1"/>
    <col min="9760" max="9760" width="36.25" customWidth="1"/>
    <col min="9761" max="9761" width="7.125" customWidth="1"/>
    <col min="9762" max="9764" width="7.75" customWidth="1"/>
    <col min="9985" max="9985" width="1.75" customWidth="1"/>
    <col min="9986" max="9986" width="13.25" customWidth="1"/>
    <col min="9987" max="9987" width="36.25" customWidth="1"/>
    <col min="9988" max="9992" width="8.25" customWidth="1"/>
    <col min="9993" max="9993" width="2.875" customWidth="1"/>
    <col min="9994" max="9994" width="13" customWidth="1"/>
    <col min="9995" max="9995" width="36.75" customWidth="1"/>
    <col min="9996" max="9996" width="7.625" customWidth="1"/>
    <col min="9997" max="9999" width="7.75" customWidth="1"/>
    <col min="10000" max="10000" width="3.875" customWidth="1"/>
    <col min="10001" max="10001" width="13" customWidth="1"/>
    <col min="10002" max="10002" width="36.375" customWidth="1"/>
    <col min="10003" max="10006" width="7.75" customWidth="1"/>
    <col min="10007" max="10007" width="3.125" customWidth="1"/>
    <col min="10008" max="10008" width="13.5" customWidth="1"/>
    <col min="10009" max="10009" width="36.5" customWidth="1"/>
    <col min="10010" max="10010" width="8.125" customWidth="1"/>
    <col min="10011" max="10013" width="7.75" customWidth="1"/>
    <col min="10014" max="10014" width="2.5" customWidth="1"/>
    <col min="10015" max="10015" width="14.875" customWidth="1"/>
    <col min="10016" max="10016" width="36.25" customWidth="1"/>
    <col min="10017" max="10017" width="7.125" customWidth="1"/>
    <col min="10018" max="10020" width="7.75" customWidth="1"/>
    <col min="10241" max="10241" width="1.75" customWidth="1"/>
    <col min="10242" max="10242" width="13.25" customWidth="1"/>
    <col min="10243" max="10243" width="36.25" customWidth="1"/>
    <col min="10244" max="10248" width="8.25" customWidth="1"/>
    <col min="10249" max="10249" width="2.875" customWidth="1"/>
    <col min="10250" max="10250" width="13" customWidth="1"/>
    <col min="10251" max="10251" width="36.75" customWidth="1"/>
    <col min="10252" max="10252" width="7.625" customWidth="1"/>
    <col min="10253" max="10255" width="7.75" customWidth="1"/>
    <col min="10256" max="10256" width="3.875" customWidth="1"/>
    <col min="10257" max="10257" width="13" customWidth="1"/>
    <col min="10258" max="10258" width="36.375" customWidth="1"/>
    <col min="10259" max="10262" width="7.75" customWidth="1"/>
    <col min="10263" max="10263" width="3.125" customWidth="1"/>
    <col min="10264" max="10264" width="13.5" customWidth="1"/>
    <col min="10265" max="10265" width="36.5" customWidth="1"/>
    <col min="10266" max="10266" width="8.125" customWidth="1"/>
    <col min="10267" max="10269" width="7.75" customWidth="1"/>
    <col min="10270" max="10270" width="2.5" customWidth="1"/>
    <col min="10271" max="10271" width="14.875" customWidth="1"/>
    <col min="10272" max="10272" width="36.25" customWidth="1"/>
    <col min="10273" max="10273" width="7.125" customWidth="1"/>
    <col min="10274" max="10276" width="7.75" customWidth="1"/>
    <col min="10497" max="10497" width="1.75" customWidth="1"/>
    <col min="10498" max="10498" width="13.25" customWidth="1"/>
    <col min="10499" max="10499" width="36.25" customWidth="1"/>
    <col min="10500" max="10504" width="8.25" customWidth="1"/>
    <col min="10505" max="10505" width="2.875" customWidth="1"/>
    <col min="10506" max="10506" width="13" customWidth="1"/>
    <col min="10507" max="10507" width="36.75" customWidth="1"/>
    <col min="10508" max="10508" width="7.625" customWidth="1"/>
    <col min="10509" max="10511" width="7.75" customWidth="1"/>
    <col min="10512" max="10512" width="3.875" customWidth="1"/>
    <col min="10513" max="10513" width="13" customWidth="1"/>
    <col min="10514" max="10514" width="36.375" customWidth="1"/>
    <col min="10515" max="10518" width="7.75" customWidth="1"/>
    <col min="10519" max="10519" width="3.125" customWidth="1"/>
    <col min="10520" max="10520" width="13.5" customWidth="1"/>
    <col min="10521" max="10521" width="36.5" customWidth="1"/>
    <col min="10522" max="10522" width="8.125" customWidth="1"/>
    <col min="10523" max="10525" width="7.75" customWidth="1"/>
    <col min="10526" max="10526" width="2.5" customWidth="1"/>
    <col min="10527" max="10527" width="14.875" customWidth="1"/>
    <col min="10528" max="10528" width="36.25" customWidth="1"/>
    <col min="10529" max="10529" width="7.125" customWidth="1"/>
    <col min="10530" max="10532" width="7.75" customWidth="1"/>
    <col min="10753" max="10753" width="1.75" customWidth="1"/>
    <col min="10754" max="10754" width="13.25" customWidth="1"/>
    <col min="10755" max="10755" width="36.25" customWidth="1"/>
    <col min="10756" max="10760" width="8.25" customWidth="1"/>
    <col min="10761" max="10761" width="2.875" customWidth="1"/>
    <col min="10762" max="10762" width="13" customWidth="1"/>
    <col min="10763" max="10763" width="36.75" customWidth="1"/>
    <col min="10764" max="10764" width="7.625" customWidth="1"/>
    <col min="10765" max="10767" width="7.75" customWidth="1"/>
    <col min="10768" max="10768" width="3.875" customWidth="1"/>
    <col min="10769" max="10769" width="13" customWidth="1"/>
    <col min="10770" max="10770" width="36.375" customWidth="1"/>
    <col min="10771" max="10774" width="7.75" customWidth="1"/>
    <col min="10775" max="10775" width="3.125" customWidth="1"/>
    <col min="10776" max="10776" width="13.5" customWidth="1"/>
    <col min="10777" max="10777" width="36.5" customWidth="1"/>
    <col min="10778" max="10778" width="8.125" customWidth="1"/>
    <col min="10779" max="10781" width="7.75" customWidth="1"/>
    <col min="10782" max="10782" width="2.5" customWidth="1"/>
    <col min="10783" max="10783" width="14.875" customWidth="1"/>
    <col min="10784" max="10784" width="36.25" customWidth="1"/>
    <col min="10785" max="10785" width="7.125" customWidth="1"/>
    <col min="10786" max="10788" width="7.75" customWidth="1"/>
    <col min="11009" max="11009" width="1.75" customWidth="1"/>
    <col min="11010" max="11010" width="13.25" customWidth="1"/>
    <col min="11011" max="11011" width="36.25" customWidth="1"/>
    <col min="11012" max="11016" width="8.25" customWidth="1"/>
    <col min="11017" max="11017" width="2.875" customWidth="1"/>
    <col min="11018" max="11018" width="13" customWidth="1"/>
    <col min="11019" max="11019" width="36.75" customWidth="1"/>
    <col min="11020" max="11020" width="7.625" customWidth="1"/>
    <col min="11021" max="11023" width="7.75" customWidth="1"/>
    <col min="11024" max="11024" width="3.875" customWidth="1"/>
    <col min="11025" max="11025" width="13" customWidth="1"/>
    <col min="11026" max="11026" width="36.375" customWidth="1"/>
    <col min="11027" max="11030" width="7.75" customWidth="1"/>
    <col min="11031" max="11031" width="3.125" customWidth="1"/>
    <col min="11032" max="11032" width="13.5" customWidth="1"/>
    <col min="11033" max="11033" width="36.5" customWidth="1"/>
    <col min="11034" max="11034" width="8.125" customWidth="1"/>
    <col min="11035" max="11037" width="7.75" customWidth="1"/>
    <col min="11038" max="11038" width="2.5" customWidth="1"/>
    <col min="11039" max="11039" width="14.875" customWidth="1"/>
    <col min="11040" max="11040" width="36.25" customWidth="1"/>
    <col min="11041" max="11041" width="7.125" customWidth="1"/>
    <col min="11042" max="11044" width="7.75" customWidth="1"/>
    <col min="11265" max="11265" width="1.75" customWidth="1"/>
    <col min="11266" max="11266" width="13.25" customWidth="1"/>
    <col min="11267" max="11267" width="36.25" customWidth="1"/>
    <col min="11268" max="11272" width="8.25" customWidth="1"/>
    <col min="11273" max="11273" width="2.875" customWidth="1"/>
    <col min="11274" max="11274" width="13" customWidth="1"/>
    <col min="11275" max="11275" width="36.75" customWidth="1"/>
    <col min="11276" max="11276" width="7.625" customWidth="1"/>
    <col min="11277" max="11279" width="7.75" customWidth="1"/>
    <col min="11280" max="11280" width="3.875" customWidth="1"/>
    <col min="11281" max="11281" width="13" customWidth="1"/>
    <col min="11282" max="11282" width="36.375" customWidth="1"/>
    <col min="11283" max="11286" width="7.75" customWidth="1"/>
    <col min="11287" max="11287" width="3.125" customWidth="1"/>
    <col min="11288" max="11288" width="13.5" customWidth="1"/>
    <col min="11289" max="11289" width="36.5" customWidth="1"/>
    <col min="11290" max="11290" width="8.125" customWidth="1"/>
    <col min="11291" max="11293" width="7.75" customWidth="1"/>
    <col min="11294" max="11294" width="2.5" customWidth="1"/>
    <col min="11295" max="11295" width="14.875" customWidth="1"/>
    <col min="11296" max="11296" width="36.25" customWidth="1"/>
    <col min="11297" max="11297" width="7.125" customWidth="1"/>
    <col min="11298" max="11300" width="7.75" customWidth="1"/>
    <col min="11521" max="11521" width="1.75" customWidth="1"/>
    <col min="11522" max="11522" width="13.25" customWidth="1"/>
    <col min="11523" max="11523" width="36.25" customWidth="1"/>
    <col min="11524" max="11528" width="8.25" customWidth="1"/>
    <col min="11529" max="11529" width="2.875" customWidth="1"/>
    <col min="11530" max="11530" width="13" customWidth="1"/>
    <col min="11531" max="11531" width="36.75" customWidth="1"/>
    <col min="11532" max="11532" width="7.625" customWidth="1"/>
    <col min="11533" max="11535" width="7.75" customWidth="1"/>
    <col min="11536" max="11536" width="3.875" customWidth="1"/>
    <col min="11537" max="11537" width="13" customWidth="1"/>
    <col min="11538" max="11538" width="36.375" customWidth="1"/>
    <col min="11539" max="11542" width="7.75" customWidth="1"/>
    <col min="11543" max="11543" width="3.125" customWidth="1"/>
    <col min="11544" max="11544" width="13.5" customWidth="1"/>
    <col min="11545" max="11545" width="36.5" customWidth="1"/>
    <col min="11546" max="11546" width="8.125" customWidth="1"/>
    <col min="11547" max="11549" width="7.75" customWidth="1"/>
    <col min="11550" max="11550" width="2.5" customWidth="1"/>
    <col min="11551" max="11551" width="14.875" customWidth="1"/>
    <col min="11552" max="11552" width="36.25" customWidth="1"/>
    <col min="11553" max="11553" width="7.125" customWidth="1"/>
    <col min="11554" max="11556" width="7.75" customWidth="1"/>
    <col min="11777" max="11777" width="1.75" customWidth="1"/>
    <col min="11778" max="11778" width="13.25" customWidth="1"/>
    <col min="11779" max="11779" width="36.25" customWidth="1"/>
    <col min="11780" max="11784" width="8.25" customWidth="1"/>
    <col min="11785" max="11785" width="2.875" customWidth="1"/>
    <col min="11786" max="11786" width="13" customWidth="1"/>
    <col min="11787" max="11787" width="36.75" customWidth="1"/>
    <col min="11788" max="11788" width="7.625" customWidth="1"/>
    <col min="11789" max="11791" width="7.75" customWidth="1"/>
    <col min="11792" max="11792" width="3.875" customWidth="1"/>
    <col min="11793" max="11793" width="13" customWidth="1"/>
    <col min="11794" max="11794" width="36.375" customWidth="1"/>
    <col min="11795" max="11798" width="7.75" customWidth="1"/>
    <col min="11799" max="11799" width="3.125" customWidth="1"/>
    <col min="11800" max="11800" width="13.5" customWidth="1"/>
    <col min="11801" max="11801" width="36.5" customWidth="1"/>
    <col min="11802" max="11802" width="8.125" customWidth="1"/>
    <col min="11803" max="11805" width="7.75" customWidth="1"/>
    <col min="11806" max="11806" width="2.5" customWidth="1"/>
    <col min="11807" max="11807" width="14.875" customWidth="1"/>
    <col min="11808" max="11808" width="36.25" customWidth="1"/>
    <col min="11809" max="11809" width="7.125" customWidth="1"/>
    <col min="11810" max="11812" width="7.75" customWidth="1"/>
    <col min="12033" max="12033" width="1.75" customWidth="1"/>
    <col min="12034" max="12034" width="13.25" customWidth="1"/>
    <col min="12035" max="12035" width="36.25" customWidth="1"/>
    <col min="12036" max="12040" width="8.25" customWidth="1"/>
    <col min="12041" max="12041" width="2.875" customWidth="1"/>
    <col min="12042" max="12042" width="13" customWidth="1"/>
    <col min="12043" max="12043" width="36.75" customWidth="1"/>
    <col min="12044" max="12044" width="7.625" customWidth="1"/>
    <col min="12045" max="12047" width="7.75" customWidth="1"/>
    <col min="12048" max="12048" width="3.875" customWidth="1"/>
    <col min="12049" max="12049" width="13" customWidth="1"/>
    <col min="12050" max="12050" width="36.375" customWidth="1"/>
    <col min="12051" max="12054" width="7.75" customWidth="1"/>
    <col min="12055" max="12055" width="3.125" customWidth="1"/>
    <col min="12056" max="12056" width="13.5" customWidth="1"/>
    <col min="12057" max="12057" width="36.5" customWidth="1"/>
    <col min="12058" max="12058" width="8.125" customWidth="1"/>
    <col min="12059" max="12061" width="7.75" customWidth="1"/>
    <col min="12062" max="12062" width="2.5" customWidth="1"/>
    <col min="12063" max="12063" width="14.875" customWidth="1"/>
    <col min="12064" max="12064" width="36.25" customWidth="1"/>
    <col min="12065" max="12065" width="7.125" customWidth="1"/>
    <col min="12066" max="12068" width="7.75" customWidth="1"/>
    <col min="12289" max="12289" width="1.75" customWidth="1"/>
    <col min="12290" max="12290" width="13.25" customWidth="1"/>
    <col min="12291" max="12291" width="36.25" customWidth="1"/>
    <col min="12292" max="12296" width="8.25" customWidth="1"/>
    <col min="12297" max="12297" width="2.875" customWidth="1"/>
    <col min="12298" max="12298" width="13" customWidth="1"/>
    <col min="12299" max="12299" width="36.75" customWidth="1"/>
    <col min="12300" max="12300" width="7.625" customWidth="1"/>
    <col min="12301" max="12303" width="7.75" customWidth="1"/>
    <col min="12304" max="12304" width="3.875" customWidth="1"/>
    <col min="12305" max="12305" width="13" customWidth="1"/>
    <col min="12306" max="12306" width="36.375" customWidth="1"/>
    <col min="12307" max="12310" width="7.75" customWidth="1"/>
    <col min="12311" max="12311" width="3.125" customWidth="1"/>
    <col min="12312" max="12312" width="13.5" customWidth="1"/>
    <col min="12313" max="12313" width="36.5" customWidth="1"/>
    <col min="12314" max="12314" width="8.125" customWidth="1"/>
    <col min="12315" max="12317" width="7.75" customWidth="1"/>
    <col min="12318" max="12318" width="2.5" customWidth="1"/>
    <col min="12319" max="12319" width="14.875" customWidth="1"/>
    <col min="12320" max="12320" width="36.25" customWidth="1"/>
    <col min="12321" max="12321" width="7.125" customWidth="1"/>
    <col min="12322" max="12324" width="7.75" customWidth="1"/>
    <col min="12545" max="12545" width="1.75" customWidth="1"/>
    <col min="12546" max="12546" width="13.25" customWidth="1"/>
    <col min="12547" max="12547" width="36.25" customWidth="1"/>
    <col min="12548" max="12552" width="8.25" customWidth="1"/>
    <col min="12553" max="12553" width="2.875" customWidth="1"/>
    <col min="12554" max="12554" width="13" customWidth="1"/>
    <col min="12555" max="12555" width="36.75" customWidth="1"/>
    <col min="12556" max="12556" width="7.625" customWidth="1"/>
    <col min="12557" max="12559" width="7.75" customWidth="1"/>
    <col min="12560" max="12560" width="3.875" customWidth="1"/>
    <col min="12561" max="12561" width="13" customWidth="1"/>
    <col min="12562" max="12562" width="36.375" customWidth="1"/>
    <col min="12563" max="12566" width="7.75" customWidth="1"/>
    <col min="12567" max="12567" width="3.125" customWidth="1"/>
    <col min="12568" max="12568" width="13.5" customWidth="1"/>
    <col min="12569" max="12569" width="36.5" customWidth="1"/>
    <col min="12570" max="12570" width="8.125" customWidth="1"/>
    <col min="12571" max="12573" width="7.75" customWidth="1"/>
    <col min="12574" max="12574" width="2.5" customWidth="1"/>
    <col min="12575" max="12575" width="14.875" customWidth="1"/>
    <col min="12576" max="12576" width="36.25" customWidth="1"/>
    <col min="12577" max="12577" width="7.125" customWidth="1"/>
    <col min="12578" max="12580" width="7.75" customWidth="1"/>
    <col min="12801" max="12801" width="1.75" customWidth="1"/>
    <col min="12802" max="12802" width="13.25" customWidth="1"/>
    <col min="12803" max="12803" width="36.25" customWidth="1"/>
    <col min="12804" max="12808" width="8.25" customWidth="1"/>
    <col min="12809" max="12809" width="2.875" customWidth="1"/>
    <col min="12810" max="12810" width="13" customWidth="1"/>
    <col min="12811" max="12811" width="36.75" customWidth="1"/>
    <col min="12812" max="12812" width="7.625" customWidth="1"/>
    <col min="12813" max="12815" width="7.75" customWidth="1"/>
    <col min="12816" max="12816" width="3.875" customWidth="1"/>
    <col min="12817" max="12817" width="13" customWidth="1"/>
    <col min="12818" max="12818" width="36.375" customWidth="1"/>
    <col min="12819" max="12822" width="7.75" customWidth="1"/>
    <col min="12823" max="12823" width="3.125" customWidth="1"/>
    <col min="12824" max="12824" width="13.5" customWidth="1"/>
    <col min="12825" max="12825" width="36.5" customWidth="1"/>
    <col min="12826" max="12826" width="8.125" customWidth="1"/>
    <col min="12827" max="12829" width="7.75" customWidth="1"/>
    <col min="12830" max="12830" width="2.5" customWidth="1"/>
    <col min="12831" max="12831" width="14.875" customWidth="1"/>
    <col min="12832" max="12832" width="36.25" customWidth="1"/>
    <col min="12833" max="12833" width="7.125" customWidth="1"/>
    <col min="12834" max="12836" width="7.75" customWidth="1"/>
    <col min="13057" max="13057" width="1.75" customWidth="1"/>
    <col min="13058" max="13058" width="13.25" customWidth="1"/>
    <col min="13059" max="13059" width="36.25" customWidth="1"/>
    <col min="13060" max="13064" width="8.25" customWidth="1"/>
    <col min="13065" max="13065" width="2.875" customWidth="1"/>
    <col min="13066" max="13066" width="13" customWidth="1"/>
    <col min="13067" max="13067" width="36.75" customWidth="1"/>
    <col min="13068" max="13068" width="7.625" customWidth="1"/>
    <col min="13069" max="13071" width="7.75" customWidth="1"/>
    <col min="13072" max="13072" width="3.875" customWidth="1"/>
    <col min="13073" max="13073" width="13" customWidth="1"/>
    <col min="13074" max="13074" width="36.375" customWidth="1"/>
    <col min="13075" max="13078" width="7.75" customWidth="1"/>
    <col min="13079" max="13079" width="3.125" customWidth="1"/>
    <col min="13080" max="13080" width="13.5" customWidth="1"/>
    <col min="13081" max="13081" width="36.5" customWidth="1"/>
    <col min="13082" max="13082" width="8.125" customWidth="1"/>
    <col min="13083" max="13085" width="7.75" customWidth="1"/>
    <col min="13086" max="13086" width="2.5" customWidth="1"/>
    <col min="13087" max="13087" width="14.875" customWidth="1"/>
    <col min="13088" max="13088" width="36.25" customWidth="1"/>
    <col min="13089" max="13089" width="7.125" customWidth="1"/>
    <col min="13090" max="13092" width="7.75" customWidth="1"/>
    <col min="13313" max="13313" width="1.75" customWidth="1"/>
    <col min="13314" max="13314" width="13.25" customWidth="1"/>
    <col min="13315" max="13315" width="36.25" customWidth="1"/>
    <col min="13316" max="13320" width="8.25" customWidth="1"/>
    <col min="13321" max="13321" width="2.875" customWidth="1"/>
    <col min="13322" max="13322" width="13" customWidth="1"/>
    <col min="13323" max="13323" width="36.75" customWidth="1"/>
    <col min="13324" max="13324" width="7.625" customWidth="1"/>
    <col min="13325" max="13327" width="7.75" customWidth="1"/>
    <col min="13328" max="13328" width="3.875" customWidth="1"/>
    <col min="13329" max="13329" width="13" customWidth="1"/>
    <col min="13330" max="13330" width="36.375" customWidth="1"/>
    <col min="13331" max="13334" width="7.75" customWidth="1"/>
    <col min="13335" max="13335" width="3.125" customWidth="1"/>
    <col min="13336" max="13336" width="13.5" customWidth="1"/>
    <col min="13337" max="13337" width="36.5" customWidth="1"/>
    <col min="13338" max="13338" width="8.125" customWidth="1"/>
    <col min="13339" max="13341" width="7.75" customWidth="1"/>
    <col min="13342" max="13342" width="2.5" customWidth="1"/>
    <col min="13343" max="13343" width="14.875" customWidth="1"/>
    <col min="13344" max="13344" width="36.25" customWidth="1"/>
    <col min="13345" max="13345" width="7.125" customWidth="1"/>
    <col min="13346" max="13348" width="7.75" customWidth="1"/>
    <col min="13569" max="13569" width="1.75" customWidth="1"/>
    <col min="13570" max="13570" width="13.25" customWidth="1"/>
    <col min="13571" max="13571" width="36.25" customWidth="1"/>
    <col min="13572" max="13576" width="8.25" customWidth="1"/>
    <col min="13577" max="13577" width="2.875" customWidth="1"/>
    <col min="13578" max="13578" width="13" customWidth="1"/>
    <col min="13579" max="13579" width="36.75" customWidth="1"/>
    <col min="13580" max="13580" width="7.625" customWidth="1"/>
    <col min="13581" max="13583" width="7.75" customWidth="1"/>
    <col min="13584" max="13584" width="3.875" customWidth="1"/>
    <col min="13585" max="13585" width="13" customWidth="1"/>
    <col min="13586" max="13586" width="36.375" customWidth="1"/>
    <col min="13587" max="13590" width="7.75" customWidth="1"/>
    <col min="13591" max="13591" width="3.125" customWidth="1"/>
    <col min="13592" max="13592" width="13.5" customWidth="1"/>
    <col min="13593" max="13593" width="36.5" customWidth="1"/>
    <col min="13594" max="13594" width="8.125" customWidth="1"/>
    <col min="13595" max="13597" width="7.75" customWidth="1"/>
    <col min="13598" max="13598" width="2.5" customWidth="1"/>
    <col min="13599" max="13599" width="14.875" customWidth="1"/>
    <col min="13600" max="13600" width="36.25" customWidth="1"/>
    <col min="13601" max="13601" width="7.125" customWidth="1"/>
    <col min="13602" max="13604" width="7.75" customWidth="1"/>
    <col min="13825" max="13825" width="1.75" customWidth="1"/>
    <col min="13826" max="13826" width="13.25" customWidth="1"/>
    <col min="13827" max="13827" width="36.25" customWidth="1"/>
    <col min="13828" max="13832" width="8.25" customWidth="1"/>
    <col min="13833" max="13833" width="2.875" customWidth="1"/>
    <col min="13834" max="13834" width="13" customWidth="1"/>
    <col min="13835" max="13835" width="36.75" customWidth="1"/>
    <col min="13836" max="13836" width="7.625" customWidth="1"/>
    <col min="13837" max="13839" width="7.75" customWidth="1"/>
    <col min="13840" max="13840" width="3.875" customWidth="1"/>
    <col min="13841" max="13841" width="13" customWidth="1"/>
    <col min="13842" max="13842" width="36.375" customWidth="1"/>
    <col min="13843" max="13846" width="7.75" customWidth="1"/>
    <col min="13847" max="13847" width="3.125" customWidth="1"/>
    <col min="13848" max="13848" width="13.5" customWidth="1"/>
    <col min="13849" max="13849" width="36.5" customWidth="1"/>
    <col min="13850" max="13850" width="8.125" customWidth="1"/>
    <col min="13851" max="13853" width="7.75" customWidth="1"/>
    <col min="13854" max="13854" width="2.5" customWidth="1"/>
    <col min="13855" max="13855" width="14.875" customWidth="1"/>
    <col min="13856" max="13856" width="36.25" customWidth="1"/>
    <col min="13857" max="13857" width="7.125" customWidth="1"/>
    <col min="13858" max="13860" width="7.75" customWidth="1"/>
    <col min="14081" max="14081" width="1.75" customWidth="1"/>
    <col min="14082" max="14082" width="13.25" customWidth="1"/>
    <col min="14083" max="14083" width="36.25" customWidth="1"/>
    <col min="14084" max="14088" width="8.25" customWidth="1"/>
    <col min="14089" max="14089" width="2.875" customWidth="1"/>
    <col min="14090" max="14090" width="13" customWidth="1"/>
    <col min="14091" max="14091" width="36.75" customWidth="1"/>
    <col min="14092" max="14092" width="7.625" customWidth="1"/>
    <col min="14093" max="14095" width="7.75" customWidth="1"/>
    <col min="14096" max="14096" width="3.875" customWidth="1"/>
    <col min="14097" max="14097" width="13" customWidth="1"/>
    <col min="14098" max="14098" width="36.375" customWidth="1"/>
    <col min="14099" max="14102" width="7.75" customWidth="1"/>
    <col min="14103" max="14103" width="3.125" customWidth="1"/>
    <col min="14104" max="14104" width="13.5" customWidth="1"/>
    <col min="14105" max="14105" width="36.5" customWidth="1"/>
    <col min="14106" max="14106" width="8.125" customWidth="1"/>
    <col min="14107" max="14109" width="7.75" customWidth="1"/>
    <col min="14110" max="14110" width="2.5" customWidth="1"/>
    <col min="14111" max="14111" width="14.875" customWidth="1"/>
    <col min="14112" max="14112" width="36.25" customWidth="1"/>
    <col min="14113" max="14113" width="7.125" customWidth="1"/>
    <col min="14114" max="14116" width="7.75" customWidth="1"/>
    <col min="14337" max="14337" width="1.75" customWidth="1"/>
    <col min="14338" max="14338" width="13.25" customWidth="1"/>
    <col min="14339" max="14339" width="36.25" customWidth="1"/>
    <col min="14340" max="14344" width="8.25" customWidth="1"/>
    <col min="14345" max="14345" width="2.875" customWidth="1"/>
    <col min="14346" max="14346" width="13" customWidth="1"/>
    <col min="14347" max="14347" width="36.75" customWidth="1"/>
    <col min="14348" max="14348" width="7.625" customWidth="1"/>
    <col min="14349" max="14351" width="7.75" customWidth="1"/>
    <col min="14352" max="14352" width="3.875" customWidth="1"/>
    <col min="14353" max="14353" width="13" customWidth="1"/>
    <col min="14354" max="14354" width="36.375" customWidth="1"/>
    <col min="14355" max="14358" width="7.75" customWidth="1"/>
    <col min="14359" max="14359" width="3.125" customWidth="1"/>
    <col min="14360" max="14360" width="13.5" customWidth="1"/>
    <col min="14361" max="14361" width="36.5" customWidth="1"/>
    <col min="14362" max="14362" width="8.125" customWidth="1"/>
    <col min="14363" max="14365" width="7.75" customWidth="1"/>
    <col min="14366" max="14366" width="2.5" customWidth="1"/>
    <col min="14367" max="14367" width="14.875" customWidth="1"/>
    <col min="14368" max="14368" width="36.25" customWidth="1"/>
    <col min="14369" max="14369" width="7.125" customWidth="1"/>
    <col min="14370" max="14372" width="7.75" customWidth="1"/>
    <col min="14593" max="14593" width="1.75" customWidth="1"/>
    <col min="14594" max="14594" width="13.25" customWidth="1"/>
    <col min="14595" max="14595" width="36.25" customWidth="1"/>
    <col min="14596" max="14600" width="8.25" customWidth="1"/>
    <col min="14601" max="14601" width="2.875" customWidth="1"/>
    <col min="14602" max="14602" width="13" customWidth="1"/>
    <col min="14603" max="14603" width="36.75" customWidth="1"/>
    <col min="14604" max="14604" width="7.625" customWidth="1"/>
    <col min="14605" max="14607" width="7.75" customWidth="1"/>
    <col min="14608" max="14608" width="3.875" customWidth="1"/>
    <col min="14609" max="14609" width="13" customWidth="1"/>
    <col min="14610" max="14610" width="36.375" customWidth="1"/>
    <col min="14611" max="14614" width="7.75" customWidth="1"/>
    <col min="14615" max="14615" width="3.125" customWidth="1"/>
    <col min="14616" max="14616" width="13.5" customWidth="1"/>
    <col min="14617" max="14617" width="36.5" customWidth="1"/>
    <col min="14618" max="14618" width="8.125" customWidth="1"/>
    <col min="14619" max="14621" width="7.75" customWidth="1"/>
    <col min="14622" max="14622" width="2.5" customWidth="1"/>
    <col min="14623" max="14623" width="14.875" customWidth="1"/>
    <col min="14624" max="14624" width="36.25" customWidth="1"/>
    <col min="14625" max="14625" width="7.125" customWidth="1"/>
    <col min="14626" max="14628" width="7.75" customWidth="1"/>
    <col min="14849" max="14849" width="1.75" customWidth="1"/>
    <col min="14850" max="14850" width="13.25" customWidth="1"/>
    <col min="14851" max="14851" width="36.25" customWidth="1"/>
    <col min="14852" max="14856" width="8.25" customWidth="1"/>
    <col min="14857" max="14857" width="2.875" customWidth="1"/>
    <col min="14858" max="14858" width="13" customWidth="1"/>
    <col min="14859" max="14859" width="36.75" customWidth="1"/>
    <col min="14860" max="14860" width="7.625" customWidth="1"/>
    <col min="14861" max="14863" width="7.75" customWidth="1"/>
    <col min="14864" max="14864" width="3.875" customWidth="1"/>
    <col min="14865" max="14865" width="13" customWidth="1"/>
    <col min="14866" max="14866" width="36.375" customWidth="1"/>
    <col min="14867" max="14870" width="7.75" customWidth="1"/>
    <col min="14871" max="14871" width="3.125" customWidth="1"/>
    <col min="14872" max="14872" width="13.5" customWidth="1"/>
    <col min="14873" max="14873" width="36.5" customWidth="1"/>
    <col min="14874" max="14874" width="8.125" customWidth="1"/>
    <col min="14875" max="14877" width="7.75" customWidth="1"/>
    <col min="14878" max="14878" width="2.5" customWidth="1"/>
    <col min="14879" max="14879" width="14.875" customWidth="1"/>
    <col min="14880" max="14880" width="36.25" customWidth="1"/>
    <col min="14881" max="14881" width="7.125" customWidth="1"/>
    <col min="14882" max="14884" width="7.75" customWidth="1"/>
    <col min="15105" max="15105" width="1.75" customWidth="1"/>
    <col min="15106" max="15106" width="13.25" customWidth="1"/>
    <col min="15107" max="15107" width="36.25" customWidth="1"/>
    <col min="15108" max="15112" width="8.25" customWidth="1"/>
    <col min="15113" max="15113" width="2.875" customWidth="1"/>
    <col min="15114" max="15114" width="13" customWidth="1"/>
    <col min="15115" max="15115" width="36.75" customWidth="1"/>
    <col min="15116" max="15116" width="7.625" customWidth="1"/>
    <col min="15117" max="15119" width="7.75" customWidth="1"/>
    <col min="15120" max="15120" width="3.875" customWidth="1"/>
    <col min="15121" max="15121" width="13" customWidth="1"/>
    <col min="15122" max="15122" width="36.375" customWidth="1"/>
    <col min="15123" max="15126" width="7.75" customWidth="1"/>
    <col min="15127" max="15127" width="3.125" customWidth="1"/>
    <col min="15128" max="15128" width="13.5" customWidth="1"/>
    <col min="15129" max="15129" width="36.5" customWidth="1"/>
    <col min="15130" max="15130" width="8.125" customWidth="1"/>
    <col min="15131" max="15133" width="7.75" customWidth="1"/>
    <col min="15134" max="15134" width="2.5" customWidth="1"/>
    <col min="15135" max="15135" width="14.875" customWidth="1"/>
    <col min="15136" max="15136" width="36.25" customWidth="1"/>
    <col min="15137" max="15137" width="7.125" customWidth="1"/>
    <col min="15138" max="15140" width="7.75" customWidth="1"/>
    <col min="15361" max="15361" width="1.75" customWidth="1"/>
    <col min="15362" max="15362" width="13.25" customWidth="1"/>
    <col min="15363" max="15363" width="36.25" customWidth="1"/>
    <col min="15364" max="15368" width="8.25" customWidth="1"/>
    <col min="15369" max="15369" width="2.875" customWidth="1"/>
    <col min="15370" max="15370" width="13" customWidth="1"/>
    <col min="15371" max="15371" width="36.75" customWidth="1"/>
    <col min="15372" max="15372" width="7.625" customWidth="1"/>
    <col min="15373" max="15375" width="7.75" customWidth="1"/>
    <col min="15376" max="15376" width="3.875" customWidth="1"/>
    <col min="15377" max="15377" width="13" customWidth="1"/>
    <col min="15378" max="15378" width="36.375" customWidth="1"/>
    <col min="15379" max="15382" width="7.75" customWidth="1"/>
    <col min="15383" max="15383" width="3.125" customWidth="1"/>
    <col min="15384" max="15384" width="13.5" customWidth="1"/>
    <col min="15385" max="15385" width="36.5" customWidth="1"/>
    <col min="15386" max="15386" width="8.125" customWidth="1"/>
    <col min="15387" max="15389" width="7.75" customWidth="1"/>
    <col min="15390" max="15390" width="2.5" customWidth="1"/>
    <col min="15391" max="15391" width="14.875" customWidth="1"/>
    <col min="15392" max="15392" width="36.25" customWidth="1"/>
    <col min="15393" max="15393" width="7.125" customWidth="1"/>
    <col min="15394" max="15396" width="7.75" customWidth="1"/>
    <col min="15617" max="15617" width="1.75" customWidth="1"/>
    <col min="15618" max="15618" width="13.25" customWidth="1"/>
    <col min="15619" max="15619" width="36.25" customWidth="1"/>
    <col min="15620" max="15624" width="8.25" customWidth="1"/>
    <col min="15625" max="15625" width="2.875" customWidth="1"/>
    <col min="15626" max="15626" width="13" customWidth="1"/>
    <col min="15627" max="15627" width="36.75" customWidth="1"/>
    <col min="15628" max="15628" width="7.625" customWidth="1"/>
    <col min="15629" max="15631" width="7.75" customWidth="1"/>
    <col min="15632" max="15632" width="3.875" customWidth="1"/>
    <col min="15633" max="15633" width="13" customWidth="1"/>
    <col min="15634" max="15634" width="36.375" customWidth="1"/>
    <col min="15635" max="15638" width="7.75" customWidth="1"/>
    <col min="15639" max="15639" width="3.125" customWidth="1"/>
    <col min="15640" max="15640" width="13.5" customWidth="1"/>
    <col min="15641" max="15641" width="36.5" customWidth="1"/>
    <col min="15642" max="15642" width="8.125" customWidth="1"/>
    <col min="15643" max="15645" width="7.75" customWidth="1"/>
    <col min="15646" max="15646" width="2.5" customWidth="1"/>
    <col min="15647" max="15647" width="14.875" customWidth="1"/>
    <col min="15648" max="15648" width="36.25" customWidth="1"/>
    <col min="15649" max="15649" width="7.125" customWidth="1"/>
    <col min="15650" max="15652" width="7.75" customWidth="1"/>
    <col min="15873" max="15873" width="1.75" customWidth="1"/>
    <col min="15874" max="15874" width="13.25" customWidth="1"/>
    <col min="15875" max="15875" width="36.25" customWidth="1"/>
    <col min="15876" max="15880" width="8.25" customWidth="1"/>
    <col min="15881" max="15881" width="2.875" customWidth="1"/>
    <col min="15882" max="15882" width="13" customWidth="1"/>
    <col min="15883" max="15883" width="36.75" customWidth="1"/>
    <col min="15884" max="15884" width="7.625" customWidth="1"/>
    <col min="15885" max="15887" width="7.75" customWidth="1"/>
    <col min="15888" max="15888" width="3.875" customWidth="1"/>
    <col min="15889" max="15889" width="13" customWidth="1"/>
    <col min="15890" max="15890" width="36.375" customWidth="1"/>
    <col min="15891" max="15894" width="7.75" customWidth="1"/>
    <col min="15895" max="15895" width="3.125" customWidth="1"/>
    <col min="15896" max="15896" width="13.5" customWidth="1"/>
    <col min="15897" max="15897" width="36.5" customWidth="1"/>
    <col min="15898" max="15898" width="8.125" customWidth="1"/>
    <col min="15899" max="15901" width="7.75" customWidth="1"/>
    <col min="15902" max="15902" width="2.5" customWidth="1"/>
    <col min="15903" max="15903" width="14.875" customWidth="1"/>
    <col min="15904" max="15904" width="36.25" customWidth="1"/>
    <col min="15905" max="15905" width="7.125" customWidth="1"/>
    <col min="15906" max="15908" width="7.75" customWidth="1"/>
    <col min="16129" max="16129" width="1.75" customWidth="1"/>
    <col min="16130" max="16130" width="13.25" customWidth="1"/>
    <col min="16131" max="16131" width="36.25" customWidth="1"/>
    <col min="16132" max="16136" width="8.25" customWidth="1"/>
    <col min="16137" max="16137" width="2.875" customWidth="1"/>
    <col min="16138" max="16138" width="13" customWidth="1"/>
    <col min="16139" max="16139" width="36.75" customWidth="1"/>
    <col min="16140" max="16140" width="7.625" customWidth="1"/>
    <col min="16141" max="16143" width="7.75" customWidth="1"/>
    <col min="16144" max="16144" width="3.875" customWidth="1"/>
    <col min="16145" max="16145" width="13" customWidth="1"/>
    <col min="16146" max="16146" width="36.375" customWidth="1"/>
    <col min="16147" max="16150" width="7.75" customWidth="1"/>
    <col min="16151" max="16151" width="3.125" customWidth="1"/>
    <col min="16152" max="16152" width="13.5" customWidth="1"/>
    <col min="16153" max="16153" width="36.5" customWidth="1"/>
    <col min="16154" max="16154" width="8.125" customWidth="1"/>
    <col min="16155" max="16157" width="7.75" customWidth="1"/>
    <col min="16158" max="16158" width="2.5" customWidth="1"/>
    <col min="16159" max="16159" width="14.875" customWidth="1"/>
    <col min="16160" max="16160" width="36.25" customWidth="1"/>
    <col min="16161" max="16161" width="7.125" customWidth="1"/>
    <col min="16162" max="16164" width="7.75" customWidth="1"/>
  </cols>
  <sheetData>
    <row r="1" spans="1:36">
      <c r="B1" s="140" t="s">
        <v>20</v>
      </c>
      <c r="C1" s="140"/>
      <c r="D1" s="140"/>
      <c r="E1" s="140"/>
      <c r="F1" s="140"/>
      <c r="G1" s="140"/>
      <c r="H1" s="140"/>
      <c r="I1" s="140" t="s">
        <v>20</v>
      </c>
      <c r="J1" s="140"/>
      <c r="K1" s="140"/>
      <c r="L1" s="140"/>
      <c r="M1" s="140"/>
      <c r="N1" s="140"/>
      <c r="O1" s="140"/>
      <c r="P1" s="140" t="s">
        <v>20</v>
      </c>
      <c r="Q1" s="140"/>
      <c r="R1" s="140"/>
      <c r="S1" s="140"/>
      <c r="T1" s="140"/>
      <c r="U1" s="140"/>
      <c r="V1" s="140"/>
      <c r="W1" s="28"/>
      <c r="X1" s="140" t="s">
        <v>20</v>
      </c>
      <c r="Y1" s="140"/>
      <c r="Z1" s="140"/>
      <c r="AA1" s="140"/>
      <c r="AB1" s="140"/>
      <c r="AC1" s="140"/>
      <c r="AD1" s="140" t="s">
        <v>20</v>
      </c>
      <c r="AE1" s="140"/>
      <c r="AF1" s="140"/>
      <c r="AG1" s="140"/>
      <c r="AH1" s="140"/>
      <c r="AI1" s="140"/>
      <c r="AJ1" s="140"/>
    </row>
    <row r="2" spans="1:36">
      <c r="B2" s="140" t="s">
        <v>21</v>
      </c>
      <c r="C2" s="140"/>
      <c r="D2" s="140"/>
      <c r="E2" s="140"/>
      <c r="F2" s="140"/>
      <c r="G2" s="140"/>
      <c r="H2" s="140"/>
      <c r="I2" s="141" t="str">
        <f>B2</f>
        <v>Муниципального образования "Красногорское сельское поселение"</v>
      </c>
      <c r="J2" s="141"/>
      <c r="K2" s="141"/>
      <c r="L2" s="141"/>
      <c r="M2" s="141"/>
      <c r="N2" s="141"/>
      <c r="O2" s="141"/>
      <c r="P2" s="141" t="str">
        <f>B2</f>
        <v>Муниципального образования "Красногорское сельское поселение"</v>
      </c>
      <c r="Q2" s="141"/>
      <c r="R2" s="141"/>
      <c r="S2" s="141"/>
      <c r="T2" s="141"/>
      <c r="U2" s="141"/>
      <c r="V2" s="141"/>
      <c r="W2" s="28"/>
      <c r="X2" s="141" t="str">
        <f>B2</f>
        <v>Муниципального образования "Красногорское сельское поселение"</v>
      </c>
      <c r="Y2" s="141"/>
      <c r="Z2" s="141"/>
      <c r="AA2" s="141"/>
      <c r="AB2" s="141"/>
      <c r="AC2" s="141"/>
      <c r="AD2" s="141" t="str">
        <f>B2</f>
        <v>Муниципального образования "Красногорское сельское поселение"</v>
      </c>
      <c r="AE2" s="141"/>
      <c r="AF2" s="141"/>
      <c r="AG2" s="141"/>
      <c r="AH2" s="141"/>
      <c r="AI2" s="141"/>
      <c r="AJ2" s="141"/>
    </row>
    <row r="3" spans="1:36">
      <c r="B3" s="140" t="s">
        <v>22</v>
      </c>
      <c r="C3" s="140"/>
      <c r="D3" s="140"/>
      <c r="E3" s="140"/>
      <c r="F3" s="140"/>
      <c r="G3" s="140"/>
      <c r="H3" s="140"/>
      <c r="I3" s="140" t="s">
        <v>22</v>
      </c>
      <c r="J3" s="140"/>
      <c r="K3" s="140"/>
      <c r="L3" s="140"/>
      <c r="M3" s="140"/>
      <c r="N3" s="140"/>
      <c r="O3" s="140"/>
      <c r="P3" s="140" t="s">
        <v>22</v>
      </c>
      <c r="Q3" s="140"/>
      <c r="R3" s="140"/>
      <c r="S3" s="140"/>
      <c r="T3" s="140"/>
      <c r="U3" s="140"/>
      <c r="V3" s="140"/>
      <c r="W3" s="28"/>
      <c r="X3" s="140" t="s">
        <v>22</v>
      </c>
      <c r="Y3" s="140"/>
      <c r="Z3" s="140"/>
      <c r="AA3" s="140"/>
      <c r="AB3" s="140"/>
      <c r="AC3" s="140"/>
      <c r="AD3" s="140" t="s">
        <v>22</v>
      </c>
      <c r="AE3" s="140"/>
      <c r="AF3" s="140"/>
      <c r="AG3" s="140"/>
      <c r="AH3" s="140"/>
      <c r="AI3" s="140"/>
      <c r="AJ3" s="140"/>
    </row>
    <row r="4" spans="1:36" ht="15" customHeight="1">
      <c r="B4" s="142" t="s">
        <v>23</v>
      </c>
      <c r="C4" s="142"/>
      <c r="D4" s="142"/>
      <c r="E4" s="142"/>
      <c r="F4" s="142"/>
      <c r="G4" s="142"/>
      <c r="H4" s="142"/>
      <c r="I4" s="142" t="s">
        <v>24</v>
      </c>
      <c r="J4" s="142"/>
      <c r="K4" s="142"/>
      <c r="L4" s="142"/>
      <c r="M4" s="142"/>
      <c r="N4" s="142"/>
      <c r="O4" s="142"/>
      <c r="P4" s="142" t="s">
        <v>25</v>
      </c>
      <c r="Q4" s="142"/>
      <c r="R4" s="142"/>
      <c r="S4" s="142"/>
      <c r="T4" s="142"/>
      <c r="U4" s="142"/>
      <c r="V4" s="142"/>
      <c r="W4" s="29"/>
      <c r="X4" s="142" t="s">
        <v>26</v>
      </c>
      <c r="Y4" s="142"/>
      <c r="Z4" s="142"/>
      <c r="AA4" s="142"/>
      <c r="AB4" s="142"/>
      <c r="AC4" s="142"/>
      <c r="AD4" s="142" t="s">
        <v>27</v>
      </c>
      <c r="AE4" s="142"/>
      <c r="AF4" s="142"/>
      <c r="AG4" s="142"/>
      <c r="AH4" s="142"/>
      <c r="AI4" s="142"/>
      <c r="AJ4" s="142"/>
    </row>
    <row r="5" spans="1:36">
      <c r="B5" s="30" t="s">
        <v>28</v>
      </c>
      <c r="J5" s="30" t="str">
        <f>B5</f>
        <v>По решению №12/1 от 21.12.2020 г.</v>
      </c>
      <c r="Q5" s="30" t="str">
        <f>B5</f>
        <v>По решению №12/1 от 21.12.2020 г.</v>
      </c>
      <c r="X5" s="97" t="str">
        <f>B5</f>
        <v>По решению №12/1 от 21.12.2020 г.</v>
      </c>
      <c r="AE5" s="97" t="str">
        <f>B5</f>
        <v>По решению №12/1 от 21.12.2020 г.</v>
      </c>
    </row>
    <row r="6" spans="1:36" ht="34.15" customHeight="1">
      <c r="A6" s="31"/>
      <c r="B6" s="32" t="s">
        <v>29</v>
      </c>
      <c r="C6" s="33" t="s">
        <v>30</v>
      </c>
      <c r="D6" s="34" t="s">
        <v>31</v>
      </c>
      <c r="E6" s="35" t="s">
        <v>32</v>
      </c>
      <c r="F6" s="36" t="s">
        <v>33</v>
      </c>
      <c r="G6" s="36" t="s">
        <v>34</v>
      </c>
      <c r="H6" s="37" t="s">
        <v>35</v>
      </c>
      <c r="J6" s="86" t="s">
        <v>29</v>
      </c>
      <c r="K6" s="87" t="s">
        <v>30</v>
      </c>
      <c r="L6" s="88" t="s">
        <v>36</v>
      </c>
      <c r="M6" s="36" t="s">
        <v>37</v>
      </c>
      <c r="N6" s="36" t="s">
        <v>38</v>
      </c>
      <c r="O6" s="89" t="s">
        <v>39</v>
      </c>
      <c r="Q6" s="86" t="s">
        <v>29</v>
      </c>
      <c r="R6" s="87" t="s">
        <v>30</v>
      </c>
      <c r="S6" s="88" t="s">
        <v>40</v>
      </c>
      <c r="T6" s="36" t="s">
        <v>41</v>
      </c>
      <c r="U6" s="36" t="s">
        <v>42</v>
      </c>
      <c r="V6" s="89" t="s">
        <v>43</v>
      </c>
      <c r="W6" s="98"/>
      <c r="X6" s="86" t="s">
        <v>29</v>
      </c>
      <c r="Y6" s="87" t="s">
        <v>30</v>
      </c>
      <c r="Z6" s="88" t="s">
        <v>44</v>
      </c>
      <c r="AA6" s="36" t="s">
        <v>45</v>
      </c>
      <c r="AB6" s="36" t="s">
        <v>46</v>
      </c>
      <c r="AC6" s="89" t="s">
        <v>47</v>
      </c>
      <c r="AE6" s="86" t="s">
        <v>29</v>
      </c>
      <c r="AF6" s="87" t="s">
        <v>30</v>
      </c>
      <c r="AG6" s="88" t="s">
        <v>48</v>
      </c>
      <c r="AH6" s="36" t="s">
        <v>49</v>
      </c>
      <c r="AI6" s="36" t="s">
        <v>50</v>
      </c>
      <c r="AJ6" s="89" t="s">
        <v>51</v>
      </c>
    </row>
    <row r="7" spans="1:36" ht="25.15" customHeight="1">
      <c r="A7" s="31"/>
      <c r="B7" s="38" t="s">
        <v>52</v>
      </c>
      <c r="C7" s="39" t="s">
        <v>53</v>
      </c>
      <c r="D7" s="40">
        <f>D8+D12+D17+D19+D22+D25+D27</f>
        <v>8926.01</v>
      </c>
      <c r="E7" s="40">
        <f t="shared" ref="E7:H7" si="0">E8+E12+E17+E19+E22+E25+E27</f>
        <v>1094.4525000000001</v>
      </c>
      <c r="F7" s="40">
        <f t="shared" si="0"/>
        <v>1144.4525000000001</v>
      </c>
      <c r="G7" s="40">
        <f t="shared" si="0"/>
        <v>1094.4525000000001</v>
      </c>
      <c r="H7" s="40">
        <f t="shared" si="0"/>
        <v>5592.6525000000001</v>
      </c>
      <c r="I7" s="25"/>
      <c r="J7" s="38" t="s">
        <v>52</v>
      </c>
      <c r="K7" s="39" t="s">
        <v>53</v>
      </c>
      <c r="L7" s="65">
        <f>SUM(M7:O7)</f>
        <v>1094.4524999999999</v>
      </c>
      <c r="M7" s="65">
        <f>M8+M12+M17+M19+M22+M25+M27</f>
        <v>364.8175</v>
      </c>
      <c r="N7" s="65">
        <f t="shared" ref="N7:O7" si="1">N8+N12+N17+N19+N22+N25+N27</f>
        <v>364.8175</v>
      </c>
      <c r="O7" s="65">
        <f t="shared" si="1"/>
        <v>364.8175</v>
      </c>
      <c r="P7" s="25"/>
      <c r="Q7" s="38" t="s">
        <v>52</v>
      </c>
      <c r="R7" s="39" t="s">
        <v>53</v>
      </c>
      <c r="S7" s="65">
        <f>SUM(T7:V7)</f>
        <v>1144.4524999999999</v>
      </c>
      <c r="T7" s="65">
        <f>T8+T12+T17+T19+T22+T25+T27</f>
        <v>364.8175</v>
      </c>
      <c r="U7" s="65">
        <f t="shared" ref="U7:V7" si="2">U8+U12+U17+U19+U22+U25+U27</f>
        <v>414.8175</v>
      </c>
      <c r="V7" s="65">
        <f t="shared" si="2"/>
        <v>364.8175</v>
      </c>
      <c r="W7" s="99"/>
      <c r="X7" s="38" t="s">
        <v>52</v>
      </c>
      <c r="Y7" s="39" t="s">
        <v>53</v>
      </c>
      <c r="Z7" s="65">
        <f>SUM(AA7:AC7)</f>
        <v>1094.4524999999999</v>
      </c>
      <c r="AA7" s="65">
        <f>AA8+AA12+AA17+AA19+AA22+AA25+AA27</f>
        <v>364.8175</v>
      </c>
      <c r="AB7" s="65">
        <f t="shared" ref="AB7:AC7" si="3">AB8+AB12+AB17+AB19+AB22+AB25+AB27</f>
        <v>364.8175</v>
      </c>
      <c r="AC7" s="65">
        <f t="shared" si="3"/>
        <v>364.8175</v>
      </c>
      <c r="AD7" s="25"/>
      <c r="AE7" s="38" t="s">
        <v>52</v>
      </c>
      <c r="AF7" s="39" t="s">
        <v>53</v>
      </c>
      <c r="AG7" s="65">
        <f t="shared" ref="AG7:AG34" si="4">SUM(AH7:AJ7)</f>
        <v>5592.6524999999992</v>
      </c>
      <c r="AH7" s="65">
        <f>AH8+AH12+AH17+AH19+AH22+AH25+AH27</f>
        <v>1864.2174999999997</v>
      </c>
      <c r="AI7" s="65">
        <f t="shared" ref="AI7:AJ7" si="5">AI8+AI12+AI17+AI19+AI22+AI25+AI27</f>
        <v>1864.2174999999997</v>
      </c>
      <c r="AJ7" s="65">
        <f t="shared" si="5"/>
        <v>1864.2174999999997</v>
      </c>
    </row>
    <row r="8" spans="1:36" ht="27.6" customHeight="1">
      <c r="A8" s="31"/>
      <c r="B8" s="38" t="s">
        <v>54</v>
      </c>
      <c r="C8" s="41" t="s">
        <v>55</v>
      </c>
      <c r="D8" s="42">
        <f>SUM(D9:D11)</f>
        <v>222.92</v>
      </c>
      <c r="E8" s="42">
        <f>SUM(E9:E11)</f>
        <v>55.73</v>
      </c>
      <c r="F8" s="42">
        <f>SUM(F9:F11)</f>
        <v>55.73</v>
      </c>
      <c r="G8" s="42">
        <f>SUM(G9:G11)</f>
        <v>55.73</v>
      </c>
      <c r="H8" s="43">
        <f>SUM(H9:H11)</f>
        <v>55.73</v>
      </c>
      <c r="I8" s="90"/>
      <c r="J8" s="38" t="s">
        <v>54</v>
      </c>
      <c r="K8" s="41" t="s">
        <v>55</v>
      </c>
      <c r="L8" s="65">
        <f t="shared" ref="L8:L34" si="6">SUM(M8:O8)</f>
        <v>55.730000000000004</v>
      </c>
      <c r="M8" s="91">
        <f>SUM(M9:M11)</f>
        <v>18.576666666666668</v>
      </c>
      <c r="N8" s="91">
        <f>SUM(N9:N11)</f>
        <v>18.576666666666668</v>
      </c>
      <c r="O8" s="92">
        <f>SUM(O9:O11)</f>
        <v>18.576666666666668</v>
      </c>
      <c r="P8" s="90"/>
      <c r="Q8" s="38" t="s">
        <v>54</v>
      </c>
      <c r="R8" s="41" t="s">
        <v>55</v>
      </c>
      <c r="S8" s="65">
        <f t="shared" ref="S8:S37" si="7">SUM(T8:V8)</f>
        <v>55.730000000000004</v>
      </c>
      <c r="T8" s="91">
        <f>SUM(T9:T11)</f>
        <v>18.576666666666668</v>
      </c>
      <c r="U8" s="91">
        <f>SUM(U9:U11)</f>
        <v>18.576666666666668</v>
      </c>
      <c r="V8" s="92">
        <f>SUM(V9:V11)</f>
        <v>18.576666666666668</v>
      </c>
      <c r="W8" s="100"/>
      <c r="X8" s="38" t="s">
        <v>54</v>
      </c>
      <c r="Y8" s="41" t="s">
        <v>55</v>
      </c>
      <c r="Z8" s="65">
        <f t="shared" ref="Z8:Z34" si="8">SUM(AA8:AC8)</f>
        <v>55.730000000000004</v>
      </c>
      <c r="AA8" s="91">
        <f>SUM(AA9:AA11)</f>
        <v>18.576666666666668</v>
      </c>
      <c r="AB8" s="91">
        <f>SUM(AB9:AB11)</f>
        <v>18.576666666666668</v>
      </c>
      <c r="AC8" s="92">
        <f>SUM(AC9:AC11)</f>
        <v>18.576666666666668</v>
      </c>
      <c r="AD8" s="90"/>
      <c r="AE8" s="38" t="s">
        <v>54</v>
      </c>
      <c r="AF8" s="41" t="s">
        <v>55</v>
      </c>
      <c r="AG8" s="65">
        <f t="shared" si="4"/>
        <v>55.730000000000004</v>
      </c>
      <c r="AH8" s="91">
        <f>SUM(AH9:AH11)</f>
        <v>18.576666666666668</v>
      </c>
      <c r="AI8" s="91">
        <f>SUM(AI9:AI11)</f>
        <v>18.576666666666668</v>
      </c>
      <c r="AJ8" s="92">
        <f>SUM(AJ9:AJ11)</f>
        <v>18.576666666666668</v>
      </c>
    </row>
    <row r="9" spans="1:36" ht="64.150000000000006" customHeight="1">
      <c r="A9" s="31"/>
      <c r="B9" s="44" t="s">
        <v>56</v>
      </c>
      <c r="C9" s="45" t="s">
        <v>57</v>
      </c>
      <c r="D9" s="42">
        <v>213.74</v>
      </c>
      <c r="E9" s="46">
        <f>$D$9*0.25</f>
        <v>53.435000000000002</v>
      </c>
      <c r="F9" s="46">
        <f t="shared" ref="F9:H9" si="9">$D$9*0.25</f>
        <v>53.435000000000002</v>
      </c>
      <c r="G9" s="46">
        <f t="shared" si="9"/>
        <v>53.435000000000002</v>
      </c>
      <c r="H9" s="47">
        <f t="shared" si="9"/>
        <v>53.435000000000002</v>
      </c>
      <c r="I9" s="25"/>
      <c r="J9" s="44" t="s">
        <v>58</v>
      </c>
      <c r="K9" s="45" t="s">
        <v>57</v>
      </c>
      <c r="L9" s="65">
        <f>E9</f>
        <v>53.435000000000002</v>
      </c>
      <c r="M9" s="71">
        <f>$L$9/3</f>
        <v>17.811666666666667</v>
      </c>
      <c r="N9" s="71">
        <f>$L$9/3</f>
        <v>17.811666666666667</v>
      </c>
      <c r="O9" s="52">
        <f>$L$9/3</f>
        <v>17.811666666666667</v>
      </c>
      <c r="P9" s="25"/>
      <c r="Q9" s="44" t="s">
        <v>56</v>
      </c>
      <c r="R9" s="45" t="s">
        <v>57</v>
      </c>
      <c r="S9" s="56">
        <f t="shared" si="7"/>
        <v>53.435000000000002</v>
      </c>
      <c r="T9" s="71">
        <f>$L$9/3</f>
        <v>17.811666666666667</v>
      </c>
      <c r="U9" s="71">
        <f t="shared" ref="U9:V9" si="10">$L$9/3</f>
        <v>17.811666666666667</v>
      </c>
      <c r="V9" s="52">
        <f t="shared" si="10"/>
        <v>17.811666666666667</v>
      </c>
      <c r="W9" s="101"/>
      <c r="X9" s="44" t="s">
        <v>56</v>
      </c>
      <c r="Y9" s="45" t="s">
        <v>57</v>
      </c>
      <c r="Z9" s="56">
        <f t="shared" si="8"/>
        <v>53.435000000000002</v>
      </c>
      <c r="AA9" s="71">
        <f>$L$9/3</f>
        <v>17.811666666666667</v>
      </c>
      <c r="AB9" s="71">
        <f t="shared" ref="AB9:AC9" si="11">$L$9/3</f>
        <v>17.811666666666667</v>
      </c>
      <c r="AC9" s="52">
        <f t="shared" si="11"/>
        <v>17.811666666666667</v>
      </c>
      <c r="AD9" s="25"/>
      <c r="AE9" s="44" t="s">
        <v>56</v>
      </c>
      <c r="AF9" s="45" t="s">
        <v>57</v>
      </c>
      <c r="AG9" s="56">
        <f>H9</f>
        <v>53.435000000000002</v>
      </c>
      <c r="AH9" s="71">
        <f>$AG$9/3</f>
        <v>17.811666666666667</v>
      </c>
      <c r="AI9" s="71">
        <f t="shared" ref="AI9:AJ9" si="12">$AG$9/3</f>
        <v>17.811666666666667</v>
      </c>
      <c r="AJ9" s="52">
        <f t="shared" si="12"/>
        <v>17.811666666666667</v>
      </c>
    </row>
    <row r="10" spans="1:36" ht="96.75" customHeight="1">
      <c r="A10" s="31"/>
      <c r="B10" s="44" t="s">
        <v>59</v>
      </c>
      <c r="C10" s="45" t="s">
        <v>60</v>
      </c>
      <c r="D10" s="42">
        <v>5.76</v>
      </c>
      <c r="E10" s="46">
        <f>$D$10*0.25</f>
        <v>1.44</v>
      </c>
      <c r="F10" s="46">
        <f t="shared" ref="F10:H10" si="13">$D$10*0.25</f>
        <v>1.44</v>
      </c>
      <c r="G10" s="46">
        <f t="shared" si="13"/>
        <v>1.44</v>
      </c>
      <c r="H10" s="47">
        <f t="shared" si="13"/>
        <v>1.44</v>
      </c>
      <c r="I10" s="25"/>
      <c r="J10" s="44" t="s">
        <v>61</v>
      </c>
      <c r="K10" s="45" t="s">
        <v>60</v>
      </c>
      <c r="L10" s="65">
        <f t="shared" ref="L10:L11" si="14">E10</f>
        <v>1.44</v>
      </c>
      <c r="M10" s="71">
        <f>$L$10/3</f>
        <v>0.48</v>
      </c>
      <c r="N10" s="71">
        <f t="shared" ref="N10:O10" si="15">$L$10/3</f>
        <v>0.48</v>
      </c>
      <c r="O10" s="52">
        <f t="shared" si="15"/>
        <v>0.48</v>
      </c>
      <c r="P10" s="25"/>
      <c r="Q10" s="44" t="s">
        <v>59</v>
      </c>
      <c r="R10" s="45" t="s">
        <v>60</v>
      </c>
      <c r="S10" s="56">
        <f t="shared" si="7"/>
        <v>1.44</v>
      </c>
      <c r="T10" s="71">
        <f>$L$10/3</f>
        <v>0.48</v>
      </c>
      <c r="U10" s="71">
        <f t="shared" ref="U10:V10" si="16">$L$10/3</f>
        <v>0.48</v>
      </c>
      <c r="V10" s="52">
        <f t="shared" si="16"/>
        <v>0.48</v>
      </c>
      <c r="W10" s="101"/>
      <c r="X10" s="44" t="s">
        <v>59</v>
      </c>
      <c r="Y10" s="45" t="s">
        <v>60</v>
      </c>
      <c r="Z10" s="56">
        <f t="shared" si="8"/>
        <v>1.44</v>
      </c>
      <c r="AA10" s="71">
        <f>$L$10/3</f>
        <v>0.48</v>
      </c>
      <c r="AB10" s="71">
        <f t="shared" ref="AB10:AC10" si="17">$L$10/3</f>
        <v>0.48</v>
      </c>
      <c r="AC10" s="52">
        <f t="shared" si="17"/>
        <v>0.48</v>
      </c>
      <c r="AD10" s="25"/>
      <c r="AE10" s="44" t="s">
        <v>59</v>
      </c>
      <c r="AF10" s="45" t="s">
        <v>60</v>
      </c>
      <c r="AG10" s="56">
        <f t="shared" ref="AG10:AG11" si="18">H10</f>
        <v>1.44</v>
      </c>
      <c r="AH10" s="71">
        <f>$AG$10/3</f>
        <v>0.48</v>
      </c>
      <c r="AI10" s="71">
        <f t="shared" ref="AI10:AJ10" si="19">$AG$10/3</f>
        <v>0.48</v>
      </c>
      <c r="AJ10" s="52">
        <f t="shared" si="19"/>
        <v>0.48</v>
      </c>
    </row>
    <row r="11" spans="1:36" ht="38.25" customHeight="1">
      <c r="A11" s="31"/>
      <c r="B11" s="44" t="s">
        <v>62</v>
      </c>
      <c r="C11" s="45" t="s">
        <v>63</v>
      </c>
      <c r="D11" s="42">
        <v>3.42</v>
      </c>
      <c r="E11" s="46">
        <f>$D$11*0.25</f>
        <v>0.85499999999999998</v>
      </c>
      <c r="F11" s="46">
        <f t="shared" ref="F11:H11" si="20">$D$11*0.25</f>
        <v>0.85499999999999998</v>
      </c>
      <c r="G11" s="46">
        <f t="shared" si="20"/>
        <v>0.85499999999999998</v>
      </c>
      <c r="H11" s="47">
        <f t="shared" si="20"/>
        <v>0.85499999999999998</v>
      </c>
      <c r="I11" s="25"/>
      <c r="J11" s="44" t="s">
        <v>64</v>
      </c>
      <c r="K11" s="45" t="s">
        <v>63</v>
      </c>
      <c r="L11" s="65">
        <f t="shared" si="14"/>
        <v>0.85499999999999998</v>
      </c>
      <c r="M11" s="71">
        <f>$L$11/3</f>
        <v>0.28499999999999998</v>
      </c>
      <c r="N11" s="71">
        <f t="shared" ref="N11:O11" si="21">$L$11/3</f>
        <v>0.28499999999999998</v>
      </c>
      <c r="O11" s="52">
        <f t="shared" si="21"/>
        <v>0.28499999999999998</v>
      </c>
      <c r="P11" s="25"/>
      <c r="Q11" s="44" t="s">
        <v>62</v>
      </c>
      <c r="R11" s="45" t="s">
        <v>63</v>
      </c>
      <c r="S11" s="56">
        <f t="shared" si="7"/>
        <v>0.85499999999999998</v>
      </c>
      <c r="T11" s="71">
        <f>$L$11/3</f>
        <v>0.28499999999999998</v>
      </c>
      <c r="U11" s="71">
        <f t="shared" ref="U11:V11" si="22">$L$11/3</f>
        <v>0.28499999999999998</v>
      </c>
      <c r="V11" s="52">
        <f t="shared" si="22"/>
        <v>0.28499999999999998</v>
      </c>
      <c r="W11" s="101"/>
      <c r="X11" s="44" t="s">
        <v>62</v>
      </c>
      <c r="Y11" s="45" t="s">
        <v>63</v>
      </c>
      <c r="Z11" s="56">
        <f t="shared" si="8"/>
        <v>0.85499999999999998</v>
      </c>
      <c r="AA11" s="71">
        <f>$L$11/3</f>
        <v>0.28499999999999998</v>
      </c>
      <c r="AB11" s="71">
        <f t="shared" ref="AB11:AC11" si="23">$L$11/3</f>
        <v>0.28499999999999998</v>
      </c>
      <c r="AC11" s="52">
        <f t="shared" si="23"/>
        <v>0.28499999999999998</v>
      </c>
      <c r="AD11" s="25"/>
      <c r="AE11" s="44" t="s">
        <v>62</v>
      </c>
      <c r="AF11" s="45" t="s">
        <v>63</v>
      </c>
      <c r="AG11" s="56">
        <f t="shared" si="18"/>
        <v>0.85499999999999998</v>
      </c>
      <c r="AH11" s="71">
        <f>$AG$11/3</f>
        <v>0.28499999999999998</v>
      </c>
      <c r="AI11" s="71">
        <f t="shared" ref="AI11:AJ11" si="24">$AG$11/3</f>
        <v>0.28499999999999998</v>
      </c>
      <c r="AJ11" s="52">
        <f t="shared" si="24"/>
        <v>0.28499999999999998</v>
      </c>
    </row>
    <row r="12" spans="1:36" ht="39" customHeight="1">
      <c r="A12" s="31"/>
      <c r="B12" s="38" t="s">
        <v>65</v>
      </c>
      <c r="C12" s="48" t="s">
        <v>66</v>
      </c>
      <c r="D12" s="42">
        <f>SUM(D13:D16)</f>
        <v>891.09</v>
      </c>
      <c r="E12" s="42">
        <f t="shared" ref="E12:H12" si="25">SUM(E13:E16)</f>
        <v>222.77250000000001</v>
      </c>
      <c r="F12" s="42">
        <f t="shared" si="25"/>
        <v>222.77250000000001</v>
      </c>
      <c r="G12" s="42">
        <f t="shared" si="25"/>
        <v>222.77250000000001</v>
      </c>
      <c r="H12" s="43">
        <f t="shared" si="25"/>
        <v>222.77250000000001</v>
      </c>
      <c r="I12" s="25"/>
      <c r="J12" s="38" t="s">
        <v>65</v>
      </c>
      <c r="K12" s="48" t="s">
        <v>66</v>
      </c>
      <c r="L12" s="65">
        <f t="shared" si="6"/>
        <v>222.77250000000004</v>
      </c>
      <c r="M12" s="91">
        <f>SUM(M13:M16)</f>
        <v>74.257500000000007</v>
      </c>
      <c r="N12" s="91">
        <f>SUM(N13:N16)</f>
        <v>74.257500000000007</v>
      </c>
      <c r="O12" s="92">
        <f>SUM(O13:O16)</f>
        <v>74.257500000000007</v>
      </c>
      <c r="P12" s="25"/>
      <c r="Q12" s="38" t="s">
        <v>65</v>
      </c>
      <c r="R12" s="48" t="s">
        <v>66</v>
      </c>
      <c r="S12" s="65">
        <f t="shared" si="7"/>
        <v>222.77250000000004</v>
      </c>
      <c r="T12" s="91">
        <f>SUM(T13:T16)</f>
        <v>74.257500000000007</v>
      </c>
      <c r="U12" s="91">
        <f>SUM(U13:U16)</f>
        <v>74.257500000000007</v>
      </c>
      <c r="V12" s="92">
        <f>SUM(V13:V16)</f>
        <v>74.257500000000007</v>
      </c>
      <c r="W12" s="100"/>
      <c r="X12" s="38" t="s">
        <v>65</v>
      </c>
      <c r="Y12" s="48" t="s">
        <v>66</v>
      </c>
      <c r="Z12" s="65">
        <f t="shared" si="8"/>
        <v>222.77250000000004</v>
      </c>
      <c r="AA12" s="91">
        <f>SUM(AA13:AA16)</f>
        <v>74.257500000000007</v>
      </c>
      <c r="AB12" s="91">
        <f>SUM(AB13:AB16)</f>
        <v>74.257500000000007</v>
      </c>
      <c r="AC12" s="92">
        <f>SUM(AC13:AC16)</f>
        <v>74.257500000000007</v>
      </c>
      <c r="AD12" s="25"/>
      <c r="AE12" s="38" t="s">
        <v>65</v>
      </c>
      <c r="AF12" s="48" t="s">
        <v>66</v>
      </c>
      <c r="AG12" s="65">
        <f t="shared" si="4"/>
        <v>222.77250000000004</v>
      </c>
      <c r="AH12" s="91">
        <f>SUM(AH13:AH16)</f>
        <v>74.257500000000007</v>
      </c>
      <c r="AI12" s="91">
        <f>SUM(AI13:AI16)</f>
        <v>74.257500000000007</v>
      </c>
      <c r="AJ12" s="92">
        <f>SUM(AJ13:AJ16)</f>
        <v>74.257500000000007</v>
      </c>
    </row>
    <row r="13" spans="1:36" ht="69.75" customHeight="1">
      <c r="A13" s="31"/>
      <c r="B13" s="44" t="s">
        <v>67</v>
      </c>
      <c r="C13" s="45" t="s">
        <v>68</v>
      </c>
      <c r="D13" s="49">
        <v>409.16</v>
      </c>
      <c r="E13" s="46">
        <f>$D$13*0.25</f>
        <v>102.29</v>
      </c>
      <c r="F13" s="46">
        <f t="shared" ref="F13:H13" si="26">$D$13*0.25</f>
        <v>102.29</v>
      </c>
      <c r="G13" s="46">
        <f t="shared" si="26"/>
        <v>102.29</v>
      </c>
      <c r="H13" s="47">
        <f t="shared" si="26"/>
        <v>102.29</v>
      </c>
      <c r="I13" s="25"/>
      <c r="J13" s="44" t="s">
        <v>67</v>
      </c>
      <c r="K13" s="45" t="s">
        <v>68</v>
      </c>
      <c r="L13" s="46">
        <f>$D$13*0.25</f>
        <v>102.29</v>
      </c>
      <c r="M13" s="71">
        <f>$L$13/3</f>
        <v>34.096666666666671</v>
      </c>
      <c r="N13" s="71">
        <f t="shared" ref="N13:O13" si="27">$L$13/3</f>
        <v>34.096666666666671</v>
      </c>
      <c r="O13" s="52">
        <f t="shared" si="27"/>
        <v>34.096666666666671</v>
      </c>
      <c r="P13" s="25"/>
      <c r="Q13" s="44" t="s">
        <v>67</v>
      </c>
      <c r="R13" s="45" t="s">
        <v>68</v>
      </c>
      <c r="S13" s="56">
        <f t="shared" si="7"/>
        <v>102.29000000000002</v>
      </c>
      <c r="T13" s="71">
        <f>$L$13/3</f>
        <v>34.096666666666671</v>
      </c>
      <c r="U13" s="71">
        <f t="shared" ref="U13:V13" si="28">$L$13/3</f>
        <v>34.096666666666671</v>
      </c>
      <c r="V13" s="52">
        <f t="shared" si="28"/>
        <v>34.096666666666671</v>
      </c>
      <c r="W13" s="102"/>
      <c r="X13" s="44" t="s">
        <v>67</v>
      </c>
      <c r="Y13" s="45" t="s">
        <v>68</v>
      </c>
      <c r="Z13" s="56">
        <f t="shared" si="8"/>
        <v>102.29000000000002</v>
      </c>
      <c r="AA13" s="71">
        <f>$L$13/3</f>
        <v>34.096666666666671</v>
      </c>
      <c r="AB13" s="71">
        <f t="shared" ref="AB13:AC13" si="29">$L$13/3</f>
        <v>34.096666666666671</v>
      </c>
      <c r="AC13" s="52">
        <f t="shared" si="29"/>
        <v>34.096666666666671</v>
      </c>
      <c r="AD13" s="25"/>
      <c r="AE13" s="44" t="s">
        <v>67</v>
      </c>
      <c r="AF13" s="45" t="s">
        <v>68</v>
      </c>
      <c r="AG13" s="56">
        <f>H13</f>
        <v>102.29</v>
      </c>
      <c r="AH13" s="71">
        <f>$AG$13/3</f>
        <v>34.096666666666671</v>
      </c>
      <c r="AI13" s="71">
        <f t="shared" ref="AI13:AJ13" si="30">$AG$13/3</f>
        <v>34.096666666666671</v>
      </c>
      <c r="AJ13" s="52">
        <f t="shared" si="30"/>
        <v>34.096666666666671</v>
      </c>
    </row>
    <row r="14" spans="1:36" ht="81" customHeight="1">
      <c r="A14" s="31"/>
      <c r="B14" s="44" t="s">
        <v>69</v>
      </c>
      <c r="C14" s="45" t="s">
        <v>70</v>
      </c>
      <c r="D14" s="49">
        <v>2.33</v>
      </c>
      <c r="E14" s="46">
        <f>$D$14*0.25</f>
        <v>0.58250000000000002</v>
      </c>
      <c r="F14" s="46">
        <f t="shared" ref="F14:H14" si="31">$D$14*0.25</f>
        <v>0.58250000000000002</v>
      </c>
      <c r="G14" s="46">
        <f t="shared" si="31"/>
        <v>0.58250000000000002</v>
      </c>
      <c r="H14" s="47">
        <f t="shared" si="31"/>
        <v>0.58250000000000002</v>
      </c>
      <c r="I14" s="90"/>
      <c r="J14" s="44" t="s">
        <v>69</v>
      </c>
      <c r="K14" s="45" t="s">
        <v>70</v>
      </c>
      <c r="L14" s="46">
        <f>$D$14*0.25</f>
        <v>0.58250000000000002</v>
      </c>
      <c r="M14" s="71">
        <f>$L$14/3</f>
        <v>0.19416666666666668</v>
      </c>
      <c r="N14" s="71">
        <f t="shared" ref="N14:O14" si="32">$L$14/3</f>
        <v>0.19416666666666668</v>
      </c>
      <c r="O14" s="52">
        <f t="shared" si="32"/>
        <v>0.19416666666666668</v>
      </c>
      <c r="P14" s="90"/>
      <c r="Q14" s="44" t="s">
        <v>69</v>
      </c>
      <c r="R14" s="45" t="s">
        <v>70</v>
      </c>
      <c r="S14" s="56">
        <f t="shared" si="7"/>
        <v>0.58250000000000002</v>
      </c>
      <c r="T14" s="71">
        <f>$L$14/3</f>
        <v>0.19416666666666668</v>
      </c>
      <c r="U14" s="71">
        <f t="shared" ref="U14:V14" si="33">$L$14/3</f>
        <v>0.19416666666666668</v>
      </c>
      <c r="V14" s="52">
        <f t="shared" si="33"/>
        <v>0.19416666666666668</v>
      </c>
      <c r="W14" s="102"/>
      <c r="X14" s="44" t="s">
        <v>69</v>
      </c>
      <c r="Y14" s="45" t="s">
        <v>70</v>
      </c>
      <c r="Z14" s="56">
        <f t="shared" si="8"/>
        <v>0.58250000000000002</v>
      </c>
      <c r="AA14" s="71">
        <f>$L$14/3</f>
        <v>0.19416666666666668</v>
      </c>
      <c r="AB14" s="71">
        <f t="shared" ref="AB14:AC14" si="34">$L$14/3</f>
        <v>0.19416666666666668</v>
      </c>
      <c r="AC14" s="52">
        <f t="shared" si="34"/>
        <v>0.19416666666666668</v>
      </c>
      <c r="AD14" s="90"/>
      <c r="AE14" s="44" t="s">
        <v>69</v>
      </c>
      <c r="AF14" s="45" t="s">
        <v>70</v>
      </c>
      <c r="AG14" s="56">
        <f t="shared" ref="AG14:AG16" si="35">H14</f>
        <v>0.58250000000000002</v>
      </c>
      <c r="AH14" s="71">
        <f>$AG$14/3</f>
        <v>0.19416666666666668</v>
      </c>
      <c r="AI14" s="71">
        <f t="shared" ref="AI14:AJ14" si="36">$AG$14/3</f>
        <v>0.19416666666666668</v>
      </c>
      <c r="AJ14" s="52">
        <f t="shared" si="36"/>
        <v>0.19416666666666668</v>
      </c>
    </row>
    <row r="15" spans="1:36" ht="69" customHeight="1">
      <c r="A15" s="31"/>
      <c r="B15" s="44" t="s">
        <v>71</v>
      </c>
      <c r="C15" s="45" t="s">
        <v>72</v>
      </c>
      <c r="D15" s="49">
        <v>538.22</v>
      </c>
      <c r="E15" s="46">
        <f>$D$15*0.25</f>
        <v>134.55500000000001</v>
      </c>
      <c r="F15" s="46">
        <f t="shared" ref="F15:H15" si="37">$D$15*0.25</f>
        <v>134.55500000000001</v>
      </c>
      <c r="G15" s="46">
        <f t="shared" si="37"/>
        <v>134.55500000000001</v>
      </c>
      <c r="H15" s="47">
        <f t="shared" si="37"/>
        <v>134.55500000000001</v>
      </c>
      <c r="I15" s="90"/>
      <c r="J15" s="44" t="s">
        <v>71</v>
      </c>
      <c r="K15" s="45" t="s">
        <v>72</v>
      </c>
      <c r="L15" s="46">
        <f>$D$15*0.25</f>
        <v>134.55500000000001</v>
      </c>
      <c r="M15" s="71">
        <f>$L$15/3</f>
        <v>44.851666666666667</v>
      </c>
      <c r="N15" s="71">
        <f t="shared" ref="N15:O15" si="38">$L$15/3</f>
        <v>44.851666666666667</v>
      </c>
      <c r="O15" s="52">
        <f t="shared" si="38"/>
        <v>44.851666666666667</v>
      </c>
      <c r="P15" s="90"/>
      <c r="Q15" s="44" t="s">
        <v>71</v>
      </c>
      <c r="R15" s="45" t="s">
        <v>72</v>
      </c>
      <c r="S15" s="56">
        <f t="shared" si="7"/>
        <v>134.55500000000001</v>
      </c>
      <c r="T15" s="71">
        <f>$L$15/3</f>
        <v>44.851666666666667</v>
      </c>
      <c r="U15" s="71">
        <f t="shared" ref="U15:V15" si="39">$L$15/3</f>
        <v>44.851666666666667</v>
      </c>
      <c r="V15" s="52">
        <f t="shared" si="39"/>
        <v>44.851666666666667</v>
      </c>
      <c r="W15" s="102"/>
      <c r="X15" s="44" t="s">
        <v>71</v>
      </c>
      <c r="Y15" s="45" t="s">
        <v>72</v>
      </c>
      <c r="Z15" s="56">
        <f t="shared" si="8"/>
        <v>134.55500000000001</v>
      </c>
      <c r="AA15" s="71">
        <f>$L$15/3</f>
        <v>44.851666666666667</v>
      </c>
      <c r="AB15" s="71">
        <f t="shared" ref="AB15:AC15" si="40">$L$15/3</f>
        <v>44.851666666666667</v>
      </c>
      <c r="AC15" s="52">
        <f t="shared" si="40"/>
        <v>44.851666666666667</v>
      </c>
      <c r="AD15" s="90"/>
      <c r="AE15" s="44" t="s">
        <v>71</v>
      </c>
      <c r="AF15" s="45" t="s">
        <v>72</v>
      </c>
      <c r="AG15" s="56">
        <f t="shared" si="35"/>
        <v>134.55500000000001</v>
      </c>
      <c r="AH15" s="71">
        <f>$AG$15/3</f>
        <v>44.851666666666667</v>
      </c>
      <c r="AI15" s="71">
        <f t="shared" ref="AI15:AJ15" si="41">$AG$15/3</f>
        <v>44.851666666666667</v>
      </c>
      <c r="AJ15" s="52">
        <f t="shared" si="41"/>
        <v>44.851666666666667</v>
      </c>
    </row>
    <row r="16" spans="1:36" ht="70.5" customHeight="1">
      <c r="A16" s="31"/>
      <c r="B16" s="44" t="s">
        <v>73</v>
      </c>
      <c r="C16" s="45" t="s">
        <v>72</v>
      </c>
      <c r="D16" s="49">
        <v>-58.62</v>
      </c>
      <c r="E16" s="46">
        <f>$D$16*0.25</f>
        <v>-14.654999999999999</v>
      </c>
      <c r="F16" s="46">
        <f t="shared" ref="F16:H16" si="42">$D$16*0.25</f>
        <v>-14.654999999999999</v>
      </c>
      <c r="G16" s="46">
        <f t="shared" si="42"/>
        <v>-14.654999999999999</v>
      </c>
      <c r="H16" s="47">
        <f t="shared" si="42"/>
        <v>-14.654999999999999</v>
      </c>
      <c r="I16" s="25"/>
      <c r="J16" s="44" t="s">
        <v>73</v>
      </c>
      <c r="K16" s="45" t="s">
        <v>72</v>
      </c>
      <c r="L16" s="46">
        <f>$D$16*0.25</f>
        <v>-14.654999999999999</v>
      </c>
      <c r="M16" s="71">
        <f>$L$16/3</f>
        <v>-4.8849999999999998</v>
      </c>
      <c r="N16" s="71">
        <f t="shared" ref="N16:O16" si="43">$L$16/3</f>
        <v>-4.8849999999999998</v>
      </c>
      <c r="O16" s="52">
        <f t="shared" si="43"/>
        <v>-4.8849999999999998</v>
      </c>
      <c r="P16" s="25"/>
      <c r="Q16" s="44" t="s">
        <v>73</v>
      </c>
      <c r="R16" s="45" t="s">
        <v>72</v>
      </c>
      <c r="S16" s="56">
        <f t="shared" si="7"/>
        <v>-14.654999999999999</v>
      </c>
      <c r="T16" s="71">
        <f>$L$16/3</f>
        <v>-4.8849999999999998</v>
      </c>
      <c r="U16" s="71">
        <f t="shared" ref="U16:V16" si="44">$L$16/3</f>
        <v>-4.8849999999999998</v>
      </c>
      <c r="V16" s="52">
        <f t="shared" si="44"/>
        <v>-4.8849999999999998</v>
      </c>
      <c r="W16" s="102"/>
      <c r="X16" s="44" t="s">
        <v>73</v>
      </c>
      <c r="Y16" s="45" t="s">
        <v>72</v>
      </c>
      <c r="Z16" s="56">
        <f t="shared" si="8"/>
        <v>-14.654999999999999</v>
      </c>
      <c r="AA16" s="71">
        <f>$L$16/3</f>
        <v>-4.8849999999999998</v>
      </c>
      <c r="AB16" s="71">
        <f t="shared" ref="AB16:AC16" si="45">$L$16/3</f>
        <v>-4.8849999999999998</v>
      </c>
      <c r="AC16" s="52">
        <f t="shared" si="45"/>
        <v>-4.8849999999999998</v>
      </c>
      <c r="AD16" s="25"/>
      <c r="AE16" s="44" t="s">
        <v>73</v>
      </c>
      <c r="AF16" s="45" t="s">
        <v>72</v>
      </c>
      <c r="AG16" s="56">
        <f t="shared" si="35"/>
        <v>-14.654999999999999</v>
      </c>
      <c r="AH16" s="71">
        <f>$AG$16/3</f>
        <v>-4.8849999999999998</v>
      </c>
      <c r="AI16" s="71">
        <f t="shared" ref="AI16:AJ16" si="46">$AG$16/3</f>
        <v>-4.8849999999999998</v>
      </c>
      <c r="AJ16" s="52">
        <f t="shared" si="46"/>
        <v>-4.8849999999999998</v>
      </c>
    </row>
    <row r="17" spans="1:38" ht="22.9" customHeight="1">
      <c r="A17" s="31"/>
      <c r="B17" s="38" t="s">
        <v>74</v>
      </c>
      <c r="C17" s="41" t="s">
        <v>75</v>
      </c>
      <c r="D17" s="42">
        <f>D18</f>
        <v>966</v>
      </c>
      <c r="E17" s="42">
        <f t="shared" ref="E17:H17" si="47">E18</f>
        <v>96.600000000000009</v>
      </c>
      <c r="F17" s="42">
        <f t="shared" si="47"/>
        <v>96.600000000000009</v>
      </c>
      <c r="G17" s="42">
        <f t="shared" si="47"/>
        <v>96.600000000000009</v>
      </c>
      <c r="H17" s="43">
        <f t="shared" si="47"/>
        <v>676.19999999999993</v>
      </c>
      <c r="I17" s="90"/>
      <c r="J17" s="38" t="s">
        <v>74</v>
      </c>
      <c r="K17" s="41" t="s">
        <v>75</v>
      </c>
      <c r="L17" s="65">
        <f t="shared" si="6"/>
        <v>96.600000000000009</v>
      </c>
      <c r="M17" s="91">
        <f>M18</f>
        <v>32.200000000000003</v>
      </c>
      <c r="N17" s="91">
        <f>N18</f>
        <v>32.200000000000003</v>
      </c>
      <c r="O17" s="92">
        <f>O18</f>
        <v>32.200000000000003</v>
      </c>
      <c r="P17" s="90"/>
      <c r="Q17" s="38" t="s">
        <v>74</v>
      </c>
      <c r="R17" s="41" t="s">
        <v>75</v>
      </c>
      <c r="S17" s="65">
        <f t="shared" si="7"/>
        <v>96.600000000000009</v>
      </c>
      <c r="T17" s="91">
        <f>T18</f>
        <v>32.200000000000003</v>
      </c>
      <c r="U17" s="91">
        <f>U18</f>
        <v>32.200000000000003</v>
      </c>
      <c r="V17" s="92">
        <f>V18</f>
        <v>32.200000000000003</v>
      </c>
      <c r="W17" s="100"/>
      <c r="X17" s="38" t="s">
        <v>74</v>
      </c>
      <c r="Y17" s="41" t="s">
        <v>75</v>
      </c>
      <c r="Z17" s="65">
        <f t="shared" si="8"/>
        <v>96.600000000000009</v>
      </c>
      <c r="AA17" s="91">
        <f>AA18</f>
        <v>32.200000000000003</v>
      </c>
      <c r="AB17" s="91">
        <f>AB18</f>
        <v>32.200000000000003</v>
      </c>
      <c r="AC17" s="92">
        <f>AC18</f>
        <v>32.200000000000003</v>
      </c>
      <c r="AD17" s="90"/>
      <c r="AE17" s="38" t="s">
        <v>74</v>
      </c>
      <c r="AF17" s="41" t="s">
        <v>75</v>
      </c>
      <c r="AG17" s="65">
        <f t="shared" si="4"/>
        <v>676.19999999999993</v>
      </c>
      <c r="AH17" s="91">
        <f>AH18</f>
        <v>225.39999999999998</v>
      </c>
      <c r="AI17" s="91">
        <f>AI18</f>
        <v>225.39999999999998</v>
      </c>
      <c r="AJ17" s="92">
        <f>AJ18</f>
        <v>225.39999999999998</v>
      </c>
    </row>
    <row r="18" spans="1:38" ht="36.75" customHeight="1">
      <c r="A18" s="31"/>
      <c r="B18" s="50" t="s">
        <v>76</v>
      </c>
      <c r="C18" s="51" t="s">
        <v>77</v>
      </c>
      <c r="D18" s="42">
        <v>966</v>
      </c>
      <c r="E18" s="46">
        <f>$D$18*0.1</f>
        <v>96.600000000000009</v>
      </c>
      <c r="F18" s="46">
        <f>$D$18*0.1</f>
        <v>96.600000000000009</v>
      </c>
      <c r="G18" s="46">
        <f>$D$18*0.1</f>
        <v>96.600000000000009</v>
      </c>
      <c r="H18" s="52">
        <f>$D$18*0.7</f>
        <v>676.19999999999993</v>
      </c>
      <c r="I18" s="90"/>
      <c r="J18" s="50" t="s">
        <v>76</v>
      </c>
      <c r="K18" s="51" t="s">
        <v>77</v>
      </c>
      <c r="L18" s="56">
        <f>E18</f>
        <v>96.600000000000009</v>
      </c>
      <c r="M18" s="71">
        <f>$L$18/3</f>
        <v>32.200000000000003</v>
      </c>
      <c r="N18" s="71">
        <f t="shared" ref="N18:O18" si="48">$L$18/3</f>
        <v>32.200000000000003</v>
      </c>
      <c r="O18" s="52">
        <f t="shared" si="48"/>
        <v>32.200000000000003</v>
      </c>
      <c r="P18" s="90"/>
      <c r="Q18" s="50" t="s">
        <v>76</v>
      </c>
      <c r="R18" s="51" t="s">
        <v>77</v>
      </c>
      <c r="S18" s="56">
        <f t="shared" si="7"/>
        <v>96.600000000000009</v>
      </c>
      <c r="T18" s="71">
        <f>$L$18/3</f>
        <v>32.200000000000003</v>
      </c>
      <c r="U18" s="71">
        <f t="shared" ref="U18:V18" si="49">$L$18/3</f>
        <v>32.200000000000003</v>
      </c>
      <c r="V18" s="52">
        <f t="shared" si="49"/>
        <v>32.200000000000003</v>
      </c>
      <c r="W18" s="102"/>
      <c r="X18" s="50" t="s">
        <v>76</v>
      </c>
      <c r="Y18" s="51" t="s">
        <v>77</v>
      </c>
      <c r="Z18" s="56">
        <f t="shared" si="8"/>
        <v>96.600000000000009</v>
      </c>
      <c r="AA18" s="71">
        <f>$L$18/3</f>
        <v>32.200000000000003</v>
      </c>
      <c r="AB18" s="71">
        <f t="shared" ref="AB18:AC18" si="50">$L$18/3</f>
        <v>32.200000000000003</v>
      </c>
      <c r="AC18" s="52">
        <f t="shared" si="50"/>
        <v>32.200000000000003</v>
      </c>
      <c r="AD18" s="90"/>
      <c r="AE18" s="50" t="s">
        <v>76</v>
      </c>
      <c r="AF18" s="51" t="s">
        <v>77</v>
      </c>
      <c r="AG18" s="56">
        <f>H18</f>
        <v>676.19999999999993</v>
      </c>
      <c r="AH18" s="71">
        <f>$AG$18/3</f>
        <v>225.39999999999998</v>
      </c>
      <c r="AI18" s="71">
        <f t="shared" ref="AI18:AJ18" si="51">$AG$18/3</f>
        <v>225.39999999999998</v>
      </c>
      <c r="AJ18" s="52">
        <f t="shared" si="51"/>
        <v>225.39999999999998</v>
      </c>
    </row>
    <row r="19" spans="1:38" ht="24" customHeight="1">
      <c r="A19" s="31"/>
      <c r="B19" s="38" t="s">
        <v>78</v>
      </c>
      <c r="C19" s="53" t="s">
        <v>79</v>
      </c>
      <c r="D19" s="42">
        <f>SUM(D20:D21)</f>
        <v>6531</v>
      </c>
      <c r="E19" s="42">
        <f t="shared" ref="E19:H19" si="52">SUM(E20:E21)</f>
        <v>653.1</v>
      </c>
      <c r="F19" s="42">
        <f t="shared" si="52"/>
        <v>653.1</v>
      </c>
      <c r="G19" s="42">
        <f t="shared" si="52"/>
        <v>653.1</v>
      </c>
      <c r="H19" s="43">
        <f t="shared" si="52"/>
        <v>4571.7</v>
      </c>
      <c r="I19" s="90"/>
      <c r="J19" s="38" t="s">
        <v>78</v>
      </c>
      <c r="K19" s="53" t="s">
        <v>79</v>
      </c>
      <c r="L19" s="65">
        <f t="shared" si="6"/>
        <v>653.09999999999991</v>
      </c>
      <c r="M19" s="91">
        <f>SUM(M20:M21)</f>
        <v>217.7</v>
      </c>
      <c r="N19" s="91">
        <f>SUM(N20:N21)</f>
        <v>217.7</v>
      </c>
      <c r="O19" s="92">
        <f>SUM(O20:O21)</f>
        <v>217.7</v>
      </c>
      <c r="P19" s="90"/>
      <c r="Q19" s="38" t="s">
        <v>78</v>
      </c>
      <c r="R19" s="53" t="s">
        <v>79</v>
      </c>
      <c r="S19" s="65">
        <f t="shared" si="7"/>
        <v>653.09999999999991</v>
      </c>
      <c r="T19" s="91">
        <f>SUM(T20:T21)</f>
        <v>217.7</v>
      </c>
      <c r="U19" s="91">
        <f>SUM(U20:U21)</f>
        <v>217.7</v>
      </c>
      <c r="V19" s="92">
        <f>SUM(V20:V21)</f>
        <v>217.7</v>
      </c>
      <c r="W19" s="100"/>
      <c r="X19" s="38" t="s">
        <v>78</v>
      </c>
      <c r="Y19" s="53" t="s">
        <v>79</v>
      </c>
      <c r="Z19" s="65">
        <f t="shared" si="8"/>
        <v>653.09999999999991</v>
      </c>
      <c r="AA19" s="91">
        <f>SUM(AA20:AA21)</f>
        <v>217.7</v>
      </c>
      <c r="AB19" s="91">
        <f>SUM(AB20:AB21)</f>
        <v>217.7</v>
      </c>
      <c r="AC19" s="92">
        <f>SUM(AC20:AC21)</f>
        <v>217.7</v>
      </c>
      <c r="AD19" s="90"/>
      <c r="AE19" s="38" t="s">
        <v>78</v>
      </c>
      <c r="AF19" s="53" t="s">
        <v>79</v>
      </c>
      <c r="AG19" s="65">
        <f t="shared" si="4"/>
        <v>4571.7</v>
      </c>
      <c r="AH19" s="91">
        <f>SUM(AH20:AH21)</f>
        <v>1523.8999999999999</v>
      </c>
      <c r="AI19" s="91">
        <f>SUM(AI20:AI21)</f>
        <v>1523.8999999999999</v>
      </c>
      <c r="AJ19" s="92">
        <f>SUM(AJ20:AJ21)</f>
        <v>1523.8999999999999</v>
      </c>
    </row>
    <row r="20" spans="1:38" ht="36" customHeight="1">
      <c r="A20" s="31"/>
      <c r="B20" s="54" t="s">
        <v>80</v>
      </c>
      <c r="C20" s="55" t="s">
        <v>81</v>
      </c>
      <c r="D20" s="42">
        <v>1122</v>
      </c>
      <c r="E20" s="46">
        <f>$D$20*0.1</f>
        <v>112.2</v>
      </c>
      <c r="F20" s="46">
        <f>$D$20*0.1</f>
        <v>112.2</v>
      </c>
      <c r="G20" s="46">
        <f>$D$20*0.1</f>
        <v>112.2</v>
      </c>
      <c r="H20" s="52">
        <f>$D$20*0.7</f>
        <v>785.4</v>
      </c>
      <c r="I20" s="90"/>
      <c r="J20" s="54" t="s">
        <v>80</v>
      </c>
      <c r="K20" s="55" t="s">
        <v>81</v>
      </c>
      <c r="L20" s="56">
        <f>E20</f>
        <v>112.2</v>
      </c>
      <c r="M20" s="71">
        <f>$L$20/3</f>
        <v>37.4</v>
      </c>
      <c r="N20" s="71">
        <f t="shared" ref="N20:O20" si="53">$L$20/3</f>
        <v>37.4</v>
      </c>
      <c r="O20" s="52">
        <f t="shared" si="53"/>
        <v>37.4</v>
      </c>
      <c r="P20" s="90"/>
      <c r="Q20" s="54" t="s">
        <v>80</v>
      </c>
      <c r="R20" s="55" t="s">
        <v>81</v>
      </c>
      <c r="S20" s="56">
        <f t="shared" si="7"/>
        <v>112.19999999999999</v>
      </c>
      <c r="T20" s="71">
        <f>$L$20/3</f>
        <v>37.4</v>
      </c>
      <c r="U20" s="71">
        <f t="shared" ref="U20:V20" si="54">$L$20/3</f>
        <v>37.4</v>
      </c>
      <c r="V20" s="52">
        <f t="shared" si="54"/>
        <v>37.4</v>
      </c>
      <c r="W20" s="102"/>
      <c r="X20" s="54" t="s">
        <v>80</v>
      </c>
      <c r="Y20" s="55" t="s">
        <v>81</v>
      </c>
      <c r="Z20" s="56">
        <f t="shared" si="8"/>
        <v>112.19999999999999</v>
      </c>
      <c r="AA20" s="71">
        <f>$L$20/3</f>
        <v>37.4</v>
      </c>
      <c r="AB20" s="71">
        <f t="shared" ref="AB20:AC20" si="55">$L$20/3</f>
        <v>37.4</v>
      </c>
      <c r="AC20" s="52">
        <f t="shared" si="55"/>
        <v>37.4</v>
      </c>
      <c r="AD20" s="90"/>
      <c r="AE20" s="54" t="s">
        <v>80</v>
      </c>
      <c r="AF20" s="55" t="s">
        <v>81</v>
      </c>
      <c r="AG20" s="56">
        <f>H20</f>
        <v>785.4</v>
      </c>
      <c r="AH20" s="71">
        <f>$AG$20/3</f>
        <v>261.8</v>
      </c>
      <c r="AI20" s="71">
        <f t="shared" ref="AI20:AJ20" si="56">$AG$20/3</f>
        <v>261.8</v>
      </c>
      <c r="AJ20" s="52">
        <f t="shared" si="56"/>
        <v>261.8</v>
      </c>
      <c r="AK20" s="109"/>
      <c r="AL20" s="109"/>
    </row>
    <row r="21" spans="1:38" ht="36.75" customHeight="1">
      <c r="A21" s="31"/>
      <c r="B21" s="54" t="s">
        <v>82</v>
      </c>
      <c r="C21" s="55" t="s">
        <v>83</v>
      </c>
      <c r="D21" s="42">
        <v>5409</v>
      </c>
      <c r="E21" s="46">
        <f>$D$21*0.1</f>
        <v>540.9</v>
      </c>
      <c r="F21" s="46">
        <f>$D$21*0.1</f>
        <v>540.9</v>
      </c>
      <c r="G21" s="46">
        <f>$D$21*0.1</f>
        <v>540.9</v>
      </c>
      <c r="H21" s="52">
        <f>$D$21*0.7</f>
        <v>3786.2999999999997</v>
      </c>
      <c r="I21" s="90"/>
      <c r="J21" s="54" t="s">
        <v>82</v>
      </c>
      <c r="K21" s="55" t="s">
        <v>83</v>
      </c>
      <c r="L21" s="56">
        <f>E21</f>
        <v>540.9</v>
      </c>
      <c r="M21" s="71">
        <f>$L$21/3</f>
        <v>180.29999999999998</v>
      </c>
      <c r="N21" s="71">
        <f t="shared" ref="N21:O21" si="57">$L$21/3</f>
        <v>180.29999999999998</v>
      </c>
      <c r="O21" s="52">
        <f t="shared" si="57"/>
        <v>180.29999999999998</v>
      </c>
      <c r="P21" s="90"/>
      <c r="Q21" s="54" t="s">
        <v>82</v>
      </c>
      <c r="R21" s="55" t="s">
        <v>83</v>
      </c>
      <c r="S21" s="56">
        <f t="shared" si="7"/>
        <v>540.9</v>
      </c>
      <c r="T21" s="71">
        <f>$L$21/3</f>
        <v>180.29999999999998</v>
      </c>
      <c r="U21" s="71">
        <f t="shared" ref="U21:V21" si="58">$L$21/3</f>
        <v>180.29999999999998</v>
      </c>
      <c r="V21" s="52">
        <f t="shared" si="58"/>
        <v>180.29999999999998</v>
      </c>
      <c r="W21" s="102"/>
      <c r="X21" s="54" t="s">
        <v>82</v>
      </c>
      <c r="Y21" s="55" t="s">
        <v>83</v>
      </c>
      <c r="Z21" s="56">
        <f t="shared" si="8"/>
        <v>540.9</v>
      </c>
      <c r="AA21" s="71">
        <f>$L$21/3</f>
        <v>180.29999999999998</v>
      </c>
      <c r="AB21" s="71">
        <f t="shared" ref="AB21:AC21" si="59">$L$21/3</f>
        <v>180.29999999999998</v>
      </c>
      <c r="AC21" s="52">
        <f t="shared" si="59"/>
        <v>180.29999999999998</v>
      </c>
      <c r="AD21" s="90"/>
      <c r="AE21" s="54" t="s">
        <v>82</v>
      </c>
      <c r="AF21" s="55" t="s">
        <v>83</v>
      </c>
      <c r="AG21" s="56">
        <f>H21</f>
        <v>3786.2999999999997</v>
      </c>
      <c r="AH21" s="71">
        <f>$AG$21/3</f>
        <v>1262.0999999999999</v>
      </c>
      <c r="AI21" s="71">
        <f t="shared" ref="AI21:AJ21" si="60">$AG$21/3</f>
        <v>1262.0999999999999</v>
      </c>
      <c r="AJ21" s="52">
        <f t="shared" si="60"/>
        <v>1262.0999999999999</v>
      </c>
    </row>
    <row r="22" spans="1:38" ht="25.9" customHeight="1">
      <c r="A22" s="31"/>
      <c r="B22" s="38" t="s">
        <v>84</v>
      </c>
      <c r="C22" s="41" t="s">
        <v>85</v>
      </c>
      <c r="D22" s="42">
        <f>SUM(D23:D24)</f>
        <v>205</v>
      </c>
      <c r="E22" s="56">
        <f t="shared" ref="E22:H22" si="61">SUM(E23:E24)</f>
        <v>51.25</v>
      </c>
      <c r="F22" s="56">
        <f t="shared" si="61"/>
        <v>51.25</v>
      </c>
      <c r="G22" s="56">
        <f t="shared" si="61"/>
        <v>51.25</v>
      </c>
      <c r="H22" s="57">
        <f t="shared" si="61"/>
        <v>51.25</v>
      </c>
      <c r="I22" s="25"/>
      <c r="J22" s="38" t="s">
        <v>84</v>
      </c>
      <c r="K22" s="41" t="s">
        <v>85</v>
      </c>
      <c r="L22" s="65">
        <f t="shared" si="6"/>
        <v>51.25</v>
      </c>
      <c r="M22" s="91">
        <f>SUM(M23:M24)</f>
        <v>17.083333333333332</v>
      </c>
      <c r="N22" s="91">
        <f>SUM(N23:N24)</f>
        <v>17.083333333333332</v>
      </c>
      <c r="O22" s="92">
        <f>SUM(O23:O24)</f>
        <v>17.083333333333332</v>
      </c>
      <c r="P22" s="25"/>
      <c r="Q22" s="38" t="s">
        <v>84</v>
      </c>
      <c r="R22" s="41" t="s">
        <v>85</v>
      </c>
      <c r="S22" s="65">
        <f t="shared" si="7"/>
        <v>51.25</v>
      </c>
      <c r="T22" s="91">
        <f>SUM(T23:T24)</f>
        <v>17.083333333333332</v>
      </c>
      <c r="U22" s="91">
        <f>SUM(U23:U24)</f>
        <v>17.083333333333332</v>
      </c>
      <c r="V22" s="92">
        <f>SUM(V23:V24)</f>
        <v>17.083333333333332</v>
      </c>
      <c r="W22" s="100"/>
      <c r="X22" s="38" t="s">
        <v>84</v>
      </c>
      <c r="Y22" s="41" t="s">
        <v>85</v>
      </c>
      <c r="Z22" s="65">
        <f t="shared" si="8"/>
        <v>51.25</v>
      </c>
      <c r="AA22" s="91">
        <f>SUM(AA23:AA24)</f>
        <v>17.083333333333332</v>
      </c>
      <c r="AB22" s="91">
        <f>SUM(AB23:AB24)</f>
        <v>17.083333333333332</v>
      </c>
      <c r="AC22" s="92">
        <f>SUM(AC23:AC24)</f>
        <v>17.083333333333332</v>
      </c>
      <c r="AD22" s="25"/>
      <c r="AE22" s="38" t="s">
        <v>84</v>
      </c>
      <c r="AF22" s="41" t="s">
        <v>85</v>
      </c>
      <c r="AG22" s="65">
        <f t="shared" si="4"/>
        <v>51.25</v>
      </c>
      <c r="AH22" s="91">
        <f>SUM(AH23:AH24)</f>
        <v>17.083333333333332</v>
      </c>
      <c r="AI22" s="91">
        <f>SUM(AI23:AI24)</f>
        <v>17.083333333333332</v>
      </c>
      <c r="AJ22" s="92">
        <f>SUM(AJ23:AJ24)</f>
        <v>17.083333333333332</v>
      </c>
    </row>
    <row r="23" spans="1:38" ht="36" customHeight="1">
      <c r="A23" s="31"/>
      <c r="B23" s="58" t="s">
        <v>86</v>
      </c>
      <c r="C23" s="59" t="s">
        <v>87</v>
      </c>
      <c r="D23" s="42">
        <v>25</v>
      </c>
      <c r="E23" s="46">
        <f>$D$23*0.25</f>
        <v>6.25</v>
      </c>
      <c r="F23" s="46">
        <f t="shared" ref="F23:H23" si="62">$D$23*0.25</f>
        <v>6.25</v>
      </c>
      <c r="G23" s="46">
        <f t="shared" si="62"/>
        <v>6.25</v>
      </c>
      <c r="H23" s="47">
        <f t="shared" si="62"/>
        <v>6.25</v>
      </c>
      <c r="I23" s="25"/>
      <c r="J23" s="58" t="s">
        <v>86</v>
      </c>
      <c r="K23" s="59" t="s">
        <v>87</v>
      </c>
      <c r="L23" s="65">
        <f>E23</f>
        <v>6.25</v>
      </c>
      <c r="M23" s="71">
        <f>$L$23/3</f>
        <v>2.0833333333333335</v>
      </c>
      <c r="N23" s="71">
        <f t="shared" ref="N23:O23" si="63">$L$23/3</f>
        <v>2.0833333333333335</v>
      </c>
      <c r="O23" s="52">
        <f t="shared" si="63"/>
        <v>2.0833333333333335</v>
      </c>
      <c r="P23" s="25"/>
      <c r="Q23" s="58" t="s">
        <v>86</v>
      </c>
      <c r="R23" s="59" t="s">
        <v>87</v>
      </c>
      <c r="S23" s="56">
        <f t="shared" si="7"/>
        <v>6.25</v>
      </c>
      <c r="T23" s="71">
        <f>$L$23/3</f>
        <v>2.0833333333333335</v>
      </c>
      <c r="U23" s="71">
        <f t="shared" ref="U23:V23" si="64">$L$23/3</f>
        <v>2.0833333333333335</v>
      </c>
      <c r="V23" s="52">
        <f t="shared" si="64"/>
        <v>2.0833333333333335</v>
      </c>
      <c r="W23" s="102"/>
      <c r="X23" s="58" t="s">
        <v>86</v>
      </c>
      <c r="Y23" s="59" t="s">
        <v>87</v>
      </c>
      <c r="Z23" s="56">
        <f t="shared" si="8"/>
        <v>6.25</v>
      </c>
      <c r="AA23" s="71">
        <f>$L$23/3</f>
        <v>2.0833333333333335</v>
      </c>
      <c r="AB23" s="71">
        <f t="shared" ref="AB23:AC23" si="65">$L$23/3</f>
        <v>2.0833333333333335</v>
      </c>
      <c r="AC23" s="52">
        <f t="shared" si="65"/>
        <v>2.0833333333333335</v>
      </c>
      <c r="AD23" s="25"/>
      <c r="AE23" s="58" t="s">
        <v>86</v>
      </c>
      <c r="AF23" s="59" t="s">
        <v>87</v>
      </c>
      <c r="AG23" s="56">
        <f>H23</f>
        <v>6.25</v>
      </c>
      <c r="AH23" s="71">
        <f>$AG$23/3</f>
        <v>2.0833333333333335</v>
      </c>
      <c r="AI23" s="71">
        <f t="shared" ref="AI23:AJ23" si="66">$AG$23/3</f>
        <v>2.0833333333333335</v>
      </c>
      <c r="AJ23" s="52">
        <f t="shared" si="66"/>
        <v>2.0833333333333335</v>
      </c>
    </row>
    <row r="24" spans="1:38" ht="78" customHeight="1">
      <c r="A24" s="31"/>
      <c r="B24" s="44" t="s">
        <v>88</v>
      </c>
      <c r="C24" s="45" t="s">
        <v>89</v>
      </c>
      <c r="D24" s="42">
        <v>180</v>
      </c>
      <c r="E24" s="46">
        <f>$D$24*0.25</f>
        <v>45</v>
      </c>
      <c r="F24" s="46">
        <f t="shared" ref="F24:H24" si="67">$D$24*0.25</f>
        <v>45</v>
      </c>
      <c r="G24" s="46">
        <f t="shared" si="67"/>
        <v>45</v>
      </c>
      <c r="H24" s="47">
        <f t="shared" si="67"/>
        <v>45</v>
      </c>
      <c r="I24" s="25"/>
      <c r="J24" s="44" t="s">
        <v>88</v>
      </c>
      <c r="K24" s="45" t="s">
        <v>89</v>
      </c>
      <c r="L24" s="65">
        <f>E24</f>
        <v>45</v>
      </c>
      <c r="M24" s="71">
        <f>$L$24/3</f>
        <v>15</v>
      </c>
      <c r="N24" s="71">
        <f t="shared" ref="N24:O24" si="68">$L$24/3</f>
        <v>15</v>
      </c>
      <c r="O24" s="52">
        <f t="shared" si="68"/>
        <v>15</v>
      </c>
      <c r="P24" s="25"/>
      <c r="Q24" s="44" t="s">
        <v>88</v>
      </c>
      <c r="R24" s="45" t="s">
        <v>89</v>
      </c>
      <c r="S24" s="56">
        <f t="shared" si="7"/>
        <v>45</v>
      </c>
      <c r="T24" s="71">
        <f>$L$24/3</f>
        <v>15</v>
      </c>
      <c r="U24" s="71">
        <f t="shared" ref="U24:V24" si="69">$L$24/3</f>
        <v>15</v>
      </c>
      <c r="V24" s="52">
        <f t="shared" si="69"/>
        <v>15</v>
      </c>
      <c r="W24" s="103"/>
      <c r="X24" s="44" t="s">
        <v>88</v>
      </c>
      <c r="Y24" s="45" t="s">
        <v>89</v>
      </c>
      <c r="Z24" s="56">
        <f t="shared" si="8"/>
        <v>45</v>
      </c>
      <c r="AA24" s="71">
        <f>$L$24/3</f>
        <v>15</v>
      </c>
      <c r="AB24" s="71">
        <f t="shared" ref="AB24:AC24" si="70">$L$24/3</f>
        <v>15</v>
      </c>
      <c r="AC24" s="52">
        <f t="shared" si="70"/>
        <v>15</v>
      </c>
      <c r="AD24" s="25"/>
      <c r="AE24" s="44" t="s">
        <v>88</v>
      </c>
      <c r="AF24" s="45" t="s">
        <v>89</v>
      </c>
      <c r="AG24" s="56">
        <f>H24</f>
        <v>45</v>
      </c>
      <c r="AH24" s="71">
        <f>$AG$24/3</f>
        <v>15</v>
      </c>
      <c r="AI24" s="71">
        <f t="shared" ref="AI24:AJ24" si="71">$AG$24/3</f>
        <v>15</v>
      </c>
      <c r="AJ24" s="52">
        <f t="shared" si="71"/>
        <v>15</v>
      </c>
    </row>
    <row r="25" spans="1:38" ht="28.15" customHeight="1">
      <c r="A25" s="31"/>
      <c r="B25" s="60" t="s">
        <v>90</v>
      </c>
      <c r="C25" s="61" t="s">
        <v>91</v>
      </c>
      <c r="D25" s="56">
        <f>D26</f>
        <v>60</v>
      </c>
      <c r="E25" s="56">
        <f t="shared" ref="E25:H27" si="72">E26</f>
        <v>15</v>
      </c>
      <c r="F25" s="56">
        <f t="shared" si="72"/>
        <v>15</v>
      </c>
      <c r="G25" s="56">
        <f t="shared" si="72"/>
        <v>15</v>
      </c>
      <c r="H25" s="56">
        <f t="shared" si="72"/>
        <v>15</v>
      </c>
      <c r="I25" s="90"/>
      <c r="J25" s="60" t="s">
        <v>90</v>
      </c>
      <c r="K25" s="61" t="s">
        <v>91</v>
      </c>
      <c r="L25" s="65">
        <f>SUM(M25:O25)</f>
        <v>15</v>
      </c>
      <c r="M25" s="65">
        <f>SUM(M26:M26)</f>
        <v>5</v>
      </c>
      <c r="N25" s="65">
        <f>SUM(N26:N26)</f>
        <v>5</v>
      </c>
      <c r="O25" s="66">
        <f>SUM(O26:O26)</f>
        <v>5</v>
      </c>
      <c r="P25" s="90"/>
      <c r="Q25" s="60" t="s">
        <v>90</v>
      </c>
      <c r="R25" s="61" t="s">
        <v>91</v>
      </c>
      <c r="S25" s="65">
        <f t="shared" si="7"/>
        <v>15</v>
      </c>
      <c r="T25" s="65">
        <f>SUM(T26:T26)</f>
        <v>5</v>
      </c>
      <c r="U25" s="65">
        <f>SUM(U26:U26)</f>
        <v>5</v>
      </c>
      <c r="V25" s="66">
        <f>SUM(V26:V26)</f>
        <v>5</v>
      </c>
      <c r="W25" s="99"/>
      <c r="X25" s="60" t="s">
        <v>90</v>
      </c>
      <c r="Y25" s="61" t="s">
        <v>91</v>
      </c>
      <c r="Z25" s="65">
        <f t="shared" si="8"/>
        <v>15</v>
      </c>
      <c r="AA25" s="65">
        <f>SUM(AA26:AA26)</f>
        <v>5</v>
      </c>
      <c r="AB25" s="65">
        <f>SUM(AB26:AB26)</f>
        <v>5</v>
      </c>
      <c r="AC25" s="65">
        <f>SUM(AC26:AC26)</f>
        <v>5</v>
      </c>
      <c r="AD25" s="90"/>
      <c r="AE25" s="60" t="s">
        <v>90</v>
      </c>
      <c r="AF25" s="61" t="s">
        <v>91</v>
      </c>
      <c r="AG25" s="65">
        <f t="shared" si="4"/>
        <v>15</v>
      </c>
      <c r="AH25" s="65">
        <f>SUM(AH26:AH26)</f>
        <v>5</v>
      </c>
      <c r="AI25" s="65">
        <f>SUM(AI26:AI26)</f>
        <v>5</v>
      </c>
      <c r="AJ25" s="66">
        <f>SUM(AJ26:AJ26)</f>
        <v>5</v>
      </c>
    </row>
    <row r="26" spans="1:38" ht="29.25" customHeight="1">
      <c r="A26" s="31"/>
      <c r="B26" s="58" t="s">
        <v>92</v>
      </c>
      <c r="C26" s="62" t="s">
        <v>93</v>
      </c>
      <c r="D26" s="56">
        <v>60</v>
      </c>
      <c r="E26" s="46">
        <f>$D$26*0.25</f>
        <v>15</v>
      </c>
      <c r="F26" s="46">
        <f t="shared" ref="F26:H26" si="73">$D$26*0.25</f>
        <v>15</v>
      </c>
      <c r="G26" s="46">
        <f t="shared" si="73"/>
        <v>15</v>
      </c>
      <c r="H26" s="47">
        <f t="shared" si="73"/>
        <v>15</v>
      </c>
      <c r="I26" s="90"/>
      <c r="J26" s="58" t="s">
        <v>92</v>
      </c>
      <c r="K26" s="62" t="s">
        <v>93</v>
      </c>
      <c r="L26" s="56">
        <f>E26</f>
        <v>15</v>
      </c>
      <c r="M26" s="71">
        <f>$L$26/3</f>
        <v>5</v>
      </c>
      <c r="N26" s="71">
        <f t="shared" ref="N26:O26" si="74">$L$26/3</f>
        <v>5</v>
      </c>
      <c r="O26" s="52">
        <f t="shared" si="74"/>
        <v>5</v>
      </c>
      <c r="P26" s="90"/>
      <c r="Q26" s="58" t="s">
        <v>92</v>
      </c>
      <c r="R26" s="62" t="s">
        <v>93</v>
      </c>
      <c r="S26" s="56">
        <f t="shared" si="7"/>
        <v>15</v>
      </c>
      <c r="T26" s="71">
        <f>$L$26/3</f>
        <v>5</v>
      </c>
      <c r="U26" s="71">
        <f t="shared" ref="U26:V26" si="75">$L$26/3</f>
        <v>5</v>
      </c>
      <c r="V26" s="52">
        <f t="shared" si="75"/>
        <v>5</v>
      </c>
      <c r="W26" s="102"/>
      <c r="X26" s="58" t="s">
        <v>92</v>
      </c>
      <c r="Y26" s="62" t="s">
        <v>93</v>
      </c>
      <c r="Z26" s="56">
        <f t="shared" si="8"/>
        <v>15</v>
      </c>
      <c r="AA26" s="71">
        <f>$L$26/3</f>
        <v>5</v>
      </c>
      <c r="AB26" s="71">
        <f t="shared" ref="AB26:AC26" si="76">$L$26/3</f>
        <v>5</v>
      </c>
      <c r="AC26" s="52">
        <f t="shared" si="76"/>
        <v>5</v>
      </c>
      <c r="AD26" s="90"/>
      <c r="AE26" s="58" t="s">
        <v>92</v>
      </c>
      <c r="AF26" s="62" t="s">
        <v>93</v>
      </c>
      <c r="AG26" s="56">
        <f>H26</f>
        <v>15</v>
      </c>
      <c r="AH26" s="71">
        <f>$AG$26/3</f>
        <v>5</v>
      </c>
      <c r="AI26" s="71">
        <f t="shared" ref="AI26:AJ26" si="77">$AG$26/3</f>
        <v>5</v>
      </c>
      <c r="AJ26" s="52">
        <f t="shared" si="77"/>
        <v>5</v>
      </c>
    </row>
    <row r="27" spans="1:38" ht="28.15" customHeight="1">
      <c r="A27" s="31"/>
      <c r="B27" s="60" t="s">
        <v>94</v>
      </c>
      <c r="C27" s="61" t="s">
        <v>95</v>
      </c>
      <c r="D27" s="56">
        <f>D28</f>
        <v>50</v>
      </c>
      <c r="E27" s="56">
        <f t="shared" si="72"/>
        <v>0</v>
      </c>
      <c r="F27" s="56">
        <f t="shared" si="72"/>
        <v>50</v>
      </c>
      <c r="G27" s="56">
        <f t="shared" si="72"/>
        <v>0</v>
      </c>
      <c r="H27" s="56">
        <f t="shared" si="72"/>
        <v>0</v>
      </c>
      <c r="I27" s="90"/>
      <c r="J27" s="60" t="s">
        <v>94</v>
      </c>
      <c r="K27" s="61" t="s">
        <v>95</v>
      </c>
      <c r="L27" s="65">
        <f>SUM(M27:O27)</f>
        <v>0</v>
      </c>
      <c r="M27" s="65">
        <f>SUM(M28:M28)</f>
        <v>0</v>
      </c>
      <c r="N27" s="65">
        <f>SUM(N28:N28)</f>
        <v>0</v>
      </c>
      <c r="O27" s="66">
        <f>SUM(O28:O28)</f>
        <v>0</v>
      </c>
      <c r="P27" s="90"/>
      <c r="Q27" s="60" t="s">
        <v>94</v>
      </c>
      <c r="R27" s="61" t="s">
        <v>95</v>
      </c>
      <c r="S27" s="65">
        <f t="shared" ref="S27:S28" si="78">SUM(T27:V27)</f>
        <v>50</v>
      </c>
      <c r="T27" s="65">
        <f>SUM(T28:T28)</f>
        <v>0</v>
      </c>
      <c r="U27" s="65">
        <f>SUM(U28:U28)</f>
        <v>50</v>
      </c>
      <c r="V27" s="66">
        <f>SUM(V28:V28)</f>
        <v>0</v>
      </c>
      <c r="W27" s="99"/>
      <c r="X27" s="60" t="s">
        <v>94</v>
      </c>
      <c r="Y27" s="61" t="s">
        <v>95</v>
      </c>
      <c r="Z27" s="65">
        <f t="shared" si="8"/>
        <v>0</v>
      </c>
      <c r="AA27" s="65">
        <f>SUM(AA28:AA28)</f>
        <v>0</v>
      </c>
      <c r="AB27" s="65">
        <f>SUM(AB28:AB28)</f>
        <v>0</v>
      </c>
      <c r="AC27" s="65">
        <f>SUM(AC28:AC28)</f>
        <v>0</v>
      </c>
      <c r="AD27" s="90"/>
      <c r="AE27" s="60" t="s">
        <v>94</v>
      </c>
      <c r="AF27" s="61" t="s">
        <v>95</v>
      </c>
      <c r="AG27" s="65">
        <f t="shared" ref="AG27" si="79">SUM(AH27:AJ27)</f>
        <v>0</v>
      </c>
      <c r="AH27" s="65">
        <f>SUM(AH28:AH28)</f>
        <v>0</v>
      </c>
      <c r="AI27" s="65">
        <f>SUM(AI28:AI28)</f>
        <v>0</v>
      </c>
      <c r="AJ27" s="66">
        <f>SUM(AJ28:AJ28)</f>
        <v>0</v>
      </c>
    </row>
    <row r="28" spans="1:38" ht="47.25" customHeight="1">
      <c r="A28" s="31"/>
      <c r="B28" s="58" t="s">
        <v>96</v>
      </c>
      <c r="C28" s="62" t="s">
        <v>97</v>
      </c>
      <c r="D28" s="56">
        <v>50</v>
      </c>
      <c r="E28" s="46">
        <v>0</v>
      </c>
      <c r="F28" s="46">
        <v>50</v>
      </c>
      <c r="G28" s="46">
        <v>0</v>
      </c>
      <c r="H28" s="47">
        <v>0</v>
      </c>
      <c r="I28" s="90"/>
      <c r="J28" s="58" t="s">
        <v>96</v>
      </c>
      <c r="K28" s="62" t="s">
        <v>97</v>
      </c>
      <c r="L28" s="56">
        <f>E28</f>
        <v>0</v>
      </c>
      <c r="M28" s="71">
        <v>0</v>
      </c>
      <c r="N28" s="71">
        <v>0</v>
      </c>
      <c r="O28" s="52">
        <v>0</v>
      </c>
      <c r="P28" s="90"/>
      <c r="Q28" s="58" t="s">
        <v>96</v>
      </c>
      <c r="R28" s="62" t="s">
        <v>97</v>
      </c>
      <c r="S28" s="56">
        <f t="shared" si="78"/>
        <v>50</v>
      </c>
      <c r="T28" s="71">
        <v>0</v>
      </c>
      <c r="U28" s="71">
        <v>50</v>
      </c>
      <c r="V28" s="52">
        <v>0</v>
      </c>
      <c r="W28" s="102"/>
      <c r="X28" s="58" t="s">
        <v>96</v>
      </c>
      <c r="Y28" s="62" t="s">
        <v>97</v>
      </c>
      <c r="Z28" s="56">
        <f t="shared" si="8"/>
        <v>0</v>
      </c>
      <c r="AA28" s="71">
        <v>0</v>
      </c>
      <c r="AB28" s="71">
        <v>0</v>
      </c>
      <c r="AC28" s="52">
        <v>0</v>
      </c>
      <c r="AD28" s="90"/>
      <c r="AE28" s="58" t="s">
        <v>96</v>
      </c>
      <c r="AF28" s="62" t="s">
        <v>97</v>
      </c>
      <c r="AG28" s="56">
        <f>H28</f>
        <v>0</v>
      </c>
      <c r="AH28" s="71">
        <v>0</v>
      </c>
      <c r="AI28" s="71">
        <v>0</v>
      </c>
      <c r="AJ28" s="52">
        <v>0</v>
      </c>
    </row>
    <row r="29" spans="1:38" ht="29.25" customHeight="1">
      <c r="A29" s="31"/>
      <c r="B29" s="63" t="s">
        <v>98</v>
      </c>
      <c r="C29" s="64" t="s">
        <v>99</v>
      </c>
      <c r="D29" s="65">
        <f>D30</f>
        <v>221.25</v>
      </c>
      <c r="E29" s="65">
        <f t="shared" ref="E29:H29" si="80">E30</f>
        <v>55.424999999999997</v>
      </c>
      <c r="F29" s="65">
        <f t="shared" si="80"/>
        <v>55.274999999999999</v>
      </c>
      <c r="G29" s="65">
        <f t="shared" si="80"/>
        <v>55.274999999999999</v>
      </c>
      <c r="H29" s="66">
        <f t="shared" si="80"/>
        <v>55.274999999999999</v>
      </c>
      <c r="I29" s="90"/>
      <c r="J29" s="63" t="s">
        <v>98</v>
      </c>
      <c r="K29" s="64" t="s">
        <v>99</v>
      </c>
      <c r="L29" s="65">
        <f>L30</f>
        <v>55.424999999999997</v>
      </c>
      <c r="M29" s="65">
        <f>M30</f>
        <v>55.274999999999999</v>
      </c>
      <c r="N29" s="65">
        <f t="shared" ref="N29" si="81">N30</f>
        <v>0</v>
      </c>
      <c r="O29" s="66">
        <f t="shared" ref="O29" si="82">O30</f>
        <v>0.15</v>
      </c>
      <c r="P29" s="90"/>
      <c r="Q29" s="63" t="s">
        <v>98</v>
      </c>
      <c r="R29" s="64" t="s">
        <v>99</v>
      </c>
      <c r="S29" s="65">
        <f>S30</f>
        <v>55.274999999999999</v>
      </c>
      <c r="T29" s="65">
        <f t="shared" ref="T29" si="83">T30</f>
        <v>55.274999999999999</v>
      </c>
      <c r="U29" s="65">
        <f t="shared" ref="U29" si="84">U30</f>
        <v>0</v>
      </c>
      <c r="V29" s="66">
        <f t="shared" ref="V29" si="85">V30</f>
        <v>0</v>
      </c>
      <c r="W29" s="102"/>
      <c r="X29" s="63" t="s">
        <v>98</v>
      </c>
      <c r="Y29" s="64" t="s">
        <v>99</v>
      </c>
      <c r="Z29" s="65">
        <f>Z30</f>
        <v>55.274999999999999</v>
      </c>
      <c r="AA29" s="65">
        <f>AA30</f>
        <v>55.274999999999999</v>
      </c>
      <c r="AB29" s="65">
        <f t="shared" ref="AB29" si="86">AB30</f>
        <v>0</v>
      </c>
      <c r="AC29" s="66">
        <f t="shared" ref="AC29" si="87">AC30</f>
        <v>0</v>
      </c>
      <c r="AD29" s="90"/>
      <c r="AE29" s="63" t="s">
        <v>98</v>
      </c>
      <c r="AF29" s="64" t="s">
        <v>99</v>
      </c>
      <c r="AG29" s="65">
        <f>AG30</f>
        <v>55.274999999999999</v>
      </c>
      <c r="AH29" s="65">
        <f t="shared" ref="AH29" si="88">AH30</f>
        <v>55.274999999999999</v>
      </c>
      <c r="AI29" s="65">
        <f t="shared" ref="AI29" si="89">AI30</f>
        <v>0</v>
      </c>
      <c r="AJ29" s="66">
        <f t="shared" ref="AJ29" si="90">AJ30</f>
        <v>0</v>
      </c>
    </row>
    <row r="30" spans="1:38" ht="33.75" customHeight="1">
      <c r="B30" s="44" t="s">
        <v>100</v>
      </c>
      <c r="C30" s="67" t="s">
        <v>101</v>
      </c>
      <c r="D30" s="56">
        <f>SUM(D31:D36)</f>
        <v>221.25</v>
      </c>
      <c r="E30" s="56">
        <f>SUM(E31:E36)</f>
        <v>55.424999999999997</v>
      </c>
      <c r="F30" s="56">
        <f t="shared" ref="F30:H30" si="91">SUM(F31:F36)</f>
        <v>55.274999999999999</v>
      </c>
      <c r="G30" s="56">
        <f t="shared" si="91"/>
        <v>55.274999999999999</v>
      </c>
      <c r="H30" s="56">
        <f t="shared" si="91"/>
        <v>55.274999999999999</v>
      </c>
      <c r="I30" s="25"/>
      <c r="J30" s="44" t="s">
        <v>100</v>
      </c>
      <c r="K30" s="67" t="s">
        <v>101</v>
      </c>
      <c r="L30" s="56">
        <f>SUM(L31:L36)</f>
        <v>55.424999999999997</v>
      </c>
      <c r="M30" s="56">
        <f t="shared" ref="M30:O30" si="92">SUM(M31:M36)</f>
        <v>55.274999999999999</v>
      </c>
      <c r="N30" s="56">
        <f t="shared" si="92"/>
        <v>0</v>
      </c>
      <c r="O30" s="56">
        <f t="shared" si="92"/>
        <v>0.15</v>
      </c>
      <c r="P30" s="25"/>
      <c r="Q30" s="44" t="s">
        <v>100</v>
      </c>
      <c r="R30" s="67" t="s">
        <v>101</v>
      </c>
      <c r="S30" s="56">
        <f>SUM(S31:S36)</f>
        <v>55.274999999999999</v>
      </c>
      <c r="T30" s="56">
        <f t="shared" ref="T30:V30" si="93">SUM(T31:T36)</f>
        <v>55.274999999999999</v>
      </c>
      <c r="U30" s="56">
        <f t="shared" si="93"/>
        <v>0</v>
      </c>
      <c r="V30" s="56">
        <f t="shared" si="93"/>
        <v>0</v>
      </c>
      <c r="W30" s="99"/>
      <c r="X30" s="44" t="s">
        <v>100</v>
      </c>
      <c r="Y30" s="67" t="s">
        <v>101</v>
      </c>
      <c r="Z30" s="56">
        <f>SUM(Z31:Z36)</f>
        <v>55.274999999999999</v>
      </c>
      <c r="AA30" s="56">
        <f>SUM(AA31:AA36)</f>
        <v>55.274999999999999</v>
      </c>
      <c r="AB30" s="56">
        <f t="shared" ref="AB30:AC30" si="94">SUM(AB31:AB36)</f>
        <v>0</v>
      </c>
      <c r="AC30" s="56">
        <f t="shared" si="94"/>
        <v>0</v>
      </c>
      <c r="AD30" s="25"/>
      <c r="AE30" s="44" t="s">
        <v>100</v>
      </c>
      <c r="AF30" s="67" t="s">
        <v>101</v>
      </c>
      <c r="AG30" s="56">
        <f>SUM(AG31:AG36)</f>
        <v>55.274999999999999</v>
      </c>
      <c r="AH30" s="56">
        <f t="shared" ref="AH30:AJ30" si="95">SUM(AH31:AH36)</f>
        <v>55.274999999999999</v>
      </c>
      <c r="AI30" s="56">
        <f t="shared" si="95"/>
        <v>0</v>
      </c>
      <c r="AJ30" s="56">
        <f t="shared" si="95"/>
        <v>0</v>
      </c>
    </row>
    <row r="31" spans="1:38" ht="35.25" hidden="1" customHeight="1">
      <c r="B31" s="45" t="s">
        <v>102</v>
      </c>
      <c r="C31" s="45" t="s">
        <v>103</v>
      </c>
      <c r="D31" s="68">
        <v>0</v>
      </c>
      <c r="E31" s="56">
        <f>L31</f>
        <v>0</v>
      </c>
      <c r="F31" s="56">
        <f>S31</f>
        <v>0</v>
      </c>
      <c r="G31" s="56">
        <f>Z31</f>
        <v>0</v>
      </c>
      <c r="H31" s="57">
        <f>AG31</f>
        <v>0</v>
      </c>
      <c r="I31" s="25"/>
      <c r="J31" s="45" t="s">
        <v>102</v>
      </c>
      <c r="K31" s="45" t="s">
        <v>103</v>
      </c>
      <c r="L31" s="56">
        <f>SUM(M31:O31)</f>
        <v>0</v>
      </c>
      <c r="M31" s="56">
        <v>0</v>
      </c>
      <c r="N31" s="56">
        <v>0</v>
      </c>
      <c r="O31" s="57">
        <v>0</v>
      </c>
      <c r="P31" s="25"/>
      <c r="Q31" s="45" t="s">
        <v>102</v>
      </c>
      <c r="R31" s="45" t="s">
        <v>103</v>
      </c>
      <c r="S31" s="56">
        <f>SUM(T31:V31)</f>
        <v>0</v>
      </c>
      <c r="T31" s="56">
        <v>0</v>
      </c>
      <c r="U31" s="56">
        <v>0</v>
      </c>
      <c r="V31" s="57">
        <v>0</v>
      </c>
      <c r="W31" s="99"/>
      <c r="X31" s="45" t="s">
        <v>102</v>
      </c>
      <c r="Y31" s="45" t="s">
        <v>103</v>
      </c>
      <c r="Z31" s="56">
        <f>AA31</f>
        <v>0</v>
      </c>
      <c r="AA31" s="56">
        <v>0</v>
      </c>
      <c r="AB31" s="56">
        <v>0</v>
      </c>
      <c r="AC31" s="57">
        <v>0</v>
      </c>
      <c r="AD31" s="25"/>
      <c r="AE31" s="45" t="s">
        <v>102</v>
      </c>
      <c r="AF31" s="45" t="s">
        <v>103</v>
      </c>
      <c r="AG31" s="56">
        <f>AH31</f>
        <v>0</v>
      </c>
      <c r="AH31" s="56">
        <v>0</v>
      </c>
      <c r="AI31" s="56">
        <v>0</v>
      </c>
      <c r="AJ31" s="57">
        <v>0</v>
      </c>
    </row>
    <row r="32" spans="1:38" ht="47.25" hidden="1" customHeight="1">
      <c r="B32" s="69" t="s">
        <v>104</v>
      </c>
      <c r="C32" s="45" t="s">
        <v>105</v>
      </c>
      <c r="D32" s="68">
        <v>0</v>
      </c>
      <c r="E32" s="56">
        <f>L32</f>
        <v>0</v>
      </c>
      <c r="F32" s="56">
        <f>S32</f>
        <v>0</v>
      </c>
      <c r="G32" s="56">
        <f>Z32</f>
        <v>0</v>
      </c>
      <c r="H32" s="57">
        <f>AG32</f>
        <v>0</v>
      </c>
      <c r="I32" s="25"/>
      <c r="J32" s="69" t="s">
        <v>104</v>
      </c>
      <c r="K32" s="45" t="s">
        <v>105</v>
      </c>
      <c r="L32" s="56">
        <f>SUM(M32:O32)</f>
        <v>0</v>
      </c>
      <c r="M32" s="56">
        <v>0</v>
      </c>
      <c r="N32" s="56">
        <v>0</v>
      </c>
      <c r="O32" s="57">
        <v>0</v>
      </c>
      <c r="P32" s="25"/>
      <c r="Q32" s="69" t="s">
        <v>104</v>
      </c>
      <c r="R32" s="45" t="s">
        <v>105</v>
      </c>
      <c r="S32" s="56">
        <f>SUM(T32:V32)</f>
        <v>0</v>
      </c>
      <c r="T32" s="56">
        <v>0</v>
      </c>
      <c r="U32" s="56">
        <v>0</v>
      </c>
      <c r="V32" s="57">
        <v>0</v>
      </c>
      <c r="W32" s="99"/>
      <c r="X32" s="69" t="s">
        <v>104</v>
      </c>
      <c r="Y32" s="45" t="s">
        <v>105</v>
      </c>
      <c r="Z32" s="56">
        <f>AA32</f>
        <v>0</v>
      </c>
      <c r="AA32" s="56">
        <v>0</v>
      </c>
      <c r="AB32" s="56">
        <v>0</v>
      </c>
      <c r="AC32" s="57">
        <v>0</v>
      </c>
      <c r="AD32" s="25"/>
      <c r="AE32" s="69" t="s">
        <v>104</v>
      </c>
      <c r="AF32" s="45" t="s">
        <v>105</v>
      </c>
      <c r="AG32" s="56">
        <f>AH32</f>
        <v>0</v>
      </c>
      <c r="AH32" s="56">
        <v>0</v>
      </c>
      <c r="AI32" s="56">
        <v>0</v>
      </c>
      <c r="AJ32" s="57">
        <v>0</v>
      </c>
    </row>
    <row r="33" spans="2:36" ht="38.25" customHeight="1">
      <c r="B33" s="50" t="s">
        <v>106</v>
      </c>
      <c r="C33" s="70" t="s">
        <v>107</v>
      </c>
      <c r="D33" s="56">
        <v>221.1</v>
      </c>
      <c r="E33" s="71">
        <f>$D$33*0.25</f>
        <v>55.274999999999999</v>
      </c>
      <c r="F33" s="71">
        <f t="shared" ref="F33:H33" si="96">$D$33*0.25</f>
        <v>55.274999999999999</v>
      </c>
      <c r="G33" s="71">
        <f t="shared" si="96"/>
        <v>55.274999999999999</v>
      </c>
      <c r="H33" s="52">
        <f t="shared" si="96"/>
        <v>55.274999999999999</v>
      </c>
      <c r="I33" s="25"/>
      <c r="J33" s="50" t="s">
        <v>106</v>
      </c>
      <c r="K33" s="70" t="s">
        <v>107</v>
      </c>
      <c r="L33" s="56">
        <f>E33</f>
        <v>55.274999999999999</v>
      </c>
      <c r="M33" s="56">
        <f>L33</f>
        <v>55.274999999999999</v>
      </c>
      <c r="N33" s="56">
        <v>0</v>
      </c>
      <c r="O33" s="57">
        <v>0</v>
      </c>
      <c r="P33" s="25"/>
      <c r="Q33" s="50" t="s">
        <v>106</v>
      </c>
      <c r="R33" s="70" t="s">
        <v>107</v>
      </c>
      <c r="S33" s="56">
        <f>F33</f>
        <v>55.274999999999999</v>
      </c>
      <c r="T33" s="75">
        <f>S33</f>
        <v>55.274999999999999</v>
      </c>
      <c r="U33" s="75">
        <v>0</v>
      </c>
      <c r="V33" s="76">
        <v>0</v>
      </c>
      <c r="W33" s="102"/>
      <c r="X33" s="50" t="s">
        <v>106</v>
      </c>
      <c r="Y33" s="70" t="s">
        <v>107</v>
      </c>
      <c r="Z33" s="56">
        <f>G33</f>
        <v>55.274999999999999</v>
      </c>
      <c r="AA33" s="75">
        <f>Z33</f>
        <v>55.274999999999999</v>
      </c>
      <c r="AB33" s="75">
        <v>0</v>
      </c>
      <c r="AC33" s="76">
        <v>0</v>
      </c>
      <c r="AD33" s="25"/>
      <c r="AE33" s="50" t="s">
        <v>106</v>
      </c>
      <c r="AF33" s="70" t="s">
        <v>107</v>
      </c>
      <c r="AG33" s="56">
        <f>H33</f>
        <v>55.274999999999999</v>
      </c>
      <c r="AH33" s="56">
        <f>AG33</f>
        <v>55.274999999999999</v>
      </c>
      <c r="AI33" s="56">
        <v>0</v>
      </c>
      <c r="AJ33" s="57">
        <v>0</v>
      </c>
    </row>
    <row r="34" spans="2:36" ht="83.25" customHeight="1">
      <c r="B34" s="50" t="s">
        <v>108</v>
      </c>
      <c r="C34" s="70" t="s">
        <v>109</v>
      </c>
      <c r="D34" s="56">
        <v>0.15</v>
      </c>
      <c r="E34" s="71">
        <f t="shared" ref="E34:E36" si="97">L34</f>
        <v>0.15</v>
      </c>
      <c r="F34" s="71">
        <f t="shared" ref="F34" si="98">S34</f>
        <v>0</v>
      </c>
      <c r="G34" s="71">
        <f t="shared" ref="G34" si="99">Z34</f>
        <v>0</v>
      </c>
      <c r="H34" s="52">
        <f t="shared" ref="H34" si="100">AG34</f>
        <v>0</v>
      </c>
      <c r="I34" s="25"/>
      <c r="J34" s="50" t="s">
        <v>108</v>
      </c>
      <c r="K34" s="70" t="s">
        <v>109</v>
      </c>
      <c r="L34" s="56">
        <f t="shared" si="6"/>
        <v>0.15</v>
      </c>
      <c r="M34" s="71">
        <v>0</v>
      </c>
      <c r="N34" s="71">
        <v>0</v>
      </c>
      <c r="O34" s="52">
        <v>0.15</v>
      </c>
      <c r="P34" s="25"/>
      <c r="Q34" s="50" t="s">
        <v>108</v>
      </c>
      <c r="R34" s="70" t="s">
        <v>109</v>
      </c>
      <c r="S34" s="56">
        <f t="shared" si="7"/>
        <v>0</v>
      </c>
      <c r="T34" s="71">
        <v>0</v>
      </c>
      <c r="U34" s="71">
        <v>0</v>
      </c>
      <c r="V34" s="52">
        <v>0</v>
      </c>
      <c r="W34" s="102"/>
      <c r="X34" s="50" t="s">
        <v>108</v>
      </c>
      <c r="Y34" s="70" t="s">
        <v>109</v>
      </c>
      <c r="Z34" s="71">
        <f t="shared" si="8"/>
        <v>0</v>
      </c>
      <c r="AA34" s="71">
        <v>0</v>
      </c>
      <c r="AB34" s="71">
        <v>0</v>
      </c>
      <c r="AC34" s="52">
        <v>0</v>
      </c>
      <c r="AD34" s="25"/>
      <c r="AE34" s="50" t="s">
        <v>108</v>
      </c>
      <c r="AF34" s="70" t="s">
        <v>109</v>
      </c>
      <c r="AG34" s="56">
        <f t="shared" si="4"/>
        <v>0</v>
      </c>
      <c r="AH34" s="56">
        <v>0</v>
      </c>
      <c r="AI34" s="56">
        <v>0</v>
      </c>
      <c r="AJ34" s="57">
        <v>0</v>
      </c>
    </row>
    <row r="35" spans="2:36" ht="63.75" hidden="1" customHeight="1">
      <c r="B35" s="72" t="s">
        <v>110</v>
      </c>
      <c r="C35" s="73" t="s">
        <v>111</v>
      </c>
      <c r="D35" s="74">
        <v>0</v>
      </c>
      <c r="E35" s="71">
        <f t="shared" si="97"/>
        <v>0</v>
      </c>
      <c r="F35" s="71">
        <f t="shared" ref="F35" si="101">M35</f>
        <v>0</v>
      </c>
      <c r="G35" s="71">
        <f t="shared" ref="G35" si="102">N35</f>
        <v>0</v>
      </c>
      <c r="H35" s="71">
        <f t="shared" ref="H35" si="103">O35</f>
        <v>0</v>
      </c>
      <c r="I35" s="25"/>
      <c r="J35" s="44" t="s">
        <v>110</v>
      </c>
      <c r="K35" s="93" t="s">
        <v>111</v>
      </c>
      <c r="L35" s="56">
        <v>0</v>
      </c>
      <c r="M35" s="71">
        <v>0</v>
      </c>
      <c r="N35" s="71">
        <v>0</v>
      </c>
      <c r="O35" s="71">
        <v>0</v>
      </c>
      <c r="P35" s="25"/>
      <c r="Q35" s="44" t="s">
        <v>110</v>
      </c>
      <c r="R35" s="45" t="s">
        <v>111</v>
      </c>
      <c r="S35" s="104">
        <f t="shared" si="7"/>
        <v>0</v>
      </c>
      <c r="T35" s="105">
        <v>0</v>
      </c>
      <c r="U35" s="105">
        <v>0</v>
      </c>
      <c r="V35" s="106">
        <v>0</v>
      </c>
      <c r="W35" s="102"/>
      <c r="X35" s="72" t="s">
        <v>110</v>
      </c>
      <c r="Y35" s="73" t="s">
        <v>111</v>
      </c>
      <c r="Z35" s="75">
        <f>AA35+AB35+AC35</f>
        <v>0</v>
      </c>
      <c r="AA35" s="75">
        <v>0</v>
      </c>
      <c r="AB35" s="75">
        <v>0</v>
      </c>
      <c r="AC35" s="76">
        <v>0</v>
      </c>
      <c r="AD35" s="25"/>
      <c r="AE35" s="44" t="s">
        <v>110</v>
      </c>
      <c r="AF35" s="45" t="s">
        <v>111</v>
      </c>
      <c r="AG35" s="94">
        <v>0</v>
      </c>
      <c r="AH35" s="94">
        <v>0</v>
      </c>
      <c r="AI35" s="94">
        <v>0</v>
      </c>
      <c r="AJ35" s="110">
        <v>0</v>
      </c>
    </row>
    <row r="36" spans="2:36" ht="72" hidden="1" customHeight="1">
      <c r="B36" s="72" t="s">
        <v>112</v>
      </c>
      <c r="C36" s="73" t="s">
        <v>113</v>
      </c>
      <c r="D36" s="74">
        <v>0</v>
      </c>
      <c r="E36" s="71">
        <f t="shared" si="97"/>
        <v>0</v>
      </c>
      <c r="F36" s="75">
        <v>0</v>
      </c>
      <c r="G36" s="75">
        <v>0</v>
      </c>
      <c r="H36" s="76">
        <v>0</v>
      </c>
      <c r="I36" s="25"/>
      <c r="J36" s="44" t="s">
        <v>110</v>
      </c>
      <c r="K36" s="93" t="s">
        <v>111</v>
      </c>
      <c r="L36" s="94">
        <v>0</v>
      </c>
      <c r="M36" s="95">
        <v>0</v>
      </c>
      <c r="N36" s="95">
        <v>0</v>
      </c>
      <c r="O36" s="96">
        <v>0</v>
      </c>
      <c r="P36" s="25"/>
      <c r="Q36" s="44" t="s">
        <v>110</v>
      </c>
      <c r="R36" s="45" t="s">
        <v>111</v>
      </c>
      <c r="S36" s="104">
        <f t="shared" si="7"/>
        <v>0</v>
      </c>
      <c r="T36" s="105">
        <v>0</v>
      </c>
      <c r="U36" s="105">
        <v>0</v>
      </c>
      <c r="V36" s="106">
        <v>0</v>
      </c>
      <c r="W36" s="102"/>
      <c r="X36" s="72" t="s">
        <v>110</v>
      </c>
      <c r="Y36" s="73" t="s">
        <v>111</v>
      </c>
      <c r="Z36" s="75">
        <v>0</v>
      </c>
      <c r="AA36" s="75">
        <v>0</v>
      </c>
      <c r="AB36" s="75">
        <v>0</v>
      </c>
      <c r="AC36" s="76">
        <v>0</v>
      </c>
      <c r="AD36" s="25"/>
      <c r="AE36" s="44" t="s">
        <v>110</v>
      </c>
      <c r="AF36" s="45" t="s">
        <v>111</v>
      </c>
      <c r="AG36" s="94">
        <v>0</v>
      </c>
      <c r="AH36" s="94">
        <v>0</v>
      </c>
      <c r="AI36" s="94">
        <v>0</v>
      </c>
      <c r="AJ36" s="110">
        <v>0</v>
      </c>
    </row>
    <row r="37" spans="2:36">
      <c r="B37" s="77" t="s">
        <v>114</v>
      </c>
      <c r="C37" s="78" t="s">
        <v>115</v>
      </c>
      <c r="D37" s="79">
        <f>D29+D7</f>
        <v>9147.26</v>
      </c>
      <c r="E37" s="79">
        <f>E29+E7</f>
        <v>1149.8775000000001</v>
      </c>
      <c r="F37" s="79">
        <f>F29+F7</f>
        <v>1199.7275000000002</v>
      </c>
      <c r="G37" s="79">
        <f>G29+G7</f>
        <v>1149.7275000000002</v>
      </c>
      <c r="H37" s="80">
        <f>H29+H7</f>
        <v>5647.9274999999998</v>
      </c>
      <c r="I37" s="25"/>
      <c r="J37" s="77" t="s">
        <v>114</v>
      </c>
      <c r="K37" s="78" t="s">
        <v>115</v>
      </c>
      <c r="L37" s="79">
        <f>SUM(M37:O37)</f>
        <v>1149.8775000000001</v>
      </c>
      <c r="M37" s="79">
        <f>M7+M30</f>
        <v>420.09249999999997</v>
      </c>
      <c r="N37" s="79">
        <f>N7+N30</f>
        <v>364.8175</v>
      </c>
      <c r="O37" s="80">
        <f>O7+O30</f>
        <v>364.96749999999997</v>
      </c>
      <c r="P37" s="25"/>
      <c r="Q37" s="77" t="s">
        <v>114</v>
      </c>
      <c r="R37" s="78" t="s">
        <v>115</v>
      </c>
      <c r="S37" s="107">
        <f t="shared" si="7"/>
        <v>1199.7275</v>
      </c>
      <c r="T37" s="107">
        <f>T7+T30</f>
        <v>420.09249999999997</v>
      </c>
      <c r="U37" s="107">
        <f>U7+U30</f>
        <v>414.8175</v>
      </c>
      <c r="V37" s="108">
        <f>V7+V30</f>
        <v>364.8175</v>
      </c>
      <c r="W37" s="99"/>
      <c r="X37" s="77" t="s">
        <v>114</v>
      </c>
      <c r="Y37" s="78" t="s">
        <v>115</v>
      </c>
      <c r="Z37" s="79">
        <f>SUM(AA37:AC37)</f>
        <v>1149.7275</v>
      </c>
      <c r="AA37" s="79">
        <f>AA7+AA30</f>
        <v>420.09249999999997</v>
      </c>
      <c r="AB37" s="79">
        <f>AB7+AB30</f>
        <v>364.8175</v>
      </c>
      <c r="AC37" s="80">
        <f>AC7+AC30</f>
        <v>364.8175</v>
      </c>
      <c r="AD37" s="25"/>
      <c r="AE37" s="77" t="s">
        <v>114</v>
      </c>
      <c r="AF37" s="78" t="s">
        <v>115</v>
      </c>
      <c r="AG37" s="79">
        <f>SUM(AH37:AJ37)</f>
        <v>5647.9274999999998</v>
      </c>
      <c r="AH37" s="79">
        <f>AH7+AH30</f>
        <v>1919.4924999999998</v>
      </c>
      <c r="AI37" s="79">
        <f>AI7+AI30</f>
        <v>1864.2174999999997</v>
      </c>
      <c r="AJ37" s="80">
        <f>AJ7+AJ30</f>
        <v>1864.2174999999997</v>
      </c>
    </row>
    <row r="38" spans="2:36">
      <c r="D38" s="81"/>
      <c r="H38" s="82"/>
      <c r="S38" s="30"/>
      <c r="Z38" s="30"/>
      <c r="AG38" s="30"/>
    </row>
    <row r="39" spans="2:36">
      <c r="D39" s="83"/>
      <c r="E39" s="82"/>
      <c r="F39" s="82"/>
      <c r="G39" s="82"/>
      <c r="H39" s="82"/>
    </row>
    <row r="40" spans="2:36">
      <c r="D40" s="83"/>
      <c r="E40" s="82"/>
      <c r="F40" s="82"/>
      <c r="G40" s="82"/>
      <c r="H40" s="82"/>
    </row>
    <row r="41" spans="2:36">
      <c r="E41" s="82"/>
      <c r="F41" s="82"/>
      <c r="G41" s="82"/>
      <c r="H41" s="82"/>
    </row>
    <row r="42" spans="2:36">
      <c r="D42" s="84"/>
      <c r="E42" s="82"/>
      <c r="F42" s="82"/>
      <c r="G42" s="82"/>
      <c r="H42" s="82"/>
    </row>
    <row r="43" spans="2:36">
      <c r="E43" s="82"/>
      <c r="F43" s="82"/>
      <c r="G43" s="82"/>
      <c r="H43" s="82"/>
    </row>
    <row r="44" spans="2:36">
      <c r="E44" s="82"/>
      <c r="F44" s="82"/>
      <c r="G44" s="82"/>
      <c r="H44" s="82"/>
    </row>
    <row r="45" spans="2:36">
      <c r="E45" s="82"/>
      <c r="F45" s="82"/>
      <c r="G45" s="82"/>
      <c r="H45" s="82"/>
    </row>
    <row r="46" spans="2:36">
      <c r="C46" s="85"/>
      <c r="E46" s="82"/>
      <c r="F46" s="82"/>
      <c r="G46" s="82"/>
      <c r="H46" s="82"/>
    </row>
    <row r="47" spans="2:36">
      <c r="E47" s="82"/>
      <c r="F47" s="82"/>
      <c r="G47" s="82"/>
      <c r="H47" s="82"/>
    </row>
    <row r="48" spans="2:36">
      <c r="C48" s="85"/>
      <c r="E48" s="82"/>
      <c r="F48" s="82"/>
      <c r="G48" s="82"/>
      <c r="H48" s="82"/>
    </row>
    <row r="49" spans="5:8">
      <c r="E49" s="82"/>
      <c r="F49" s="82"/>
      <c r="G49" s="82"/>
      <c r="H49" s="82"/>
    </row>
    <row r="50" spans="5:8">
      <c r="E50" s="82"/>
      <c r="F50" s="82"/>
      <c r="G50" s="82"/>
      <c r="H50" s="82"/>
    </row>
    <row r="51" spans="5:8">
      <c r="E51" s="82"/>
      <c r="F51" s="82"/>
      <c r="G51" s="82"/>
      <c r="H51" s="82"/>
    </row>
    <row r="52" spans="5:8">
      <c r="E52" s="82"/>
      <c r="F52" s="82"/>
      <c r="G52" s="82"/>
      <c r="H52" s="82"/>
    </row>
    <row r="53" spans="5:8">
      <c r="E53" s="82"/>
      <c r="F53" s="82"/>
      <c r="G53" s="82"/>
      <c r="H53" s="82"/>
    </row>
    <row r="54" spans="5:8">
      <c r="E54" s="82"/>
      <c r="F54" s="82"/>
      <c r="G54" s="82"/>
      <c r="H54" s="82"/>
    </row>
    <row r="55" spans="5:8">
      <c r="E55" s="82"/>
      <c r="F55" s="82"/>
      <c r="G55" s="82"/>
      <c r="H55" s="82"/>
    </row>
    <row r="56" spans="5:8">
      <c r="E56" s="82"/>
      <c r="F56" s="82"/>
      <c r="G56" s="82"/>
      <c r="H56" s="82"/>
    </row>
    <row r="57" spans="5:8">
      <c r="E57" s="82"/>
      <c r="F57" s="82"/>
      <c r="G57" s="82"/>
      <c r="H57" s="82"/>
    </row>
    <row r="58" spans="5:8">
      <c r="E58" s="82"/>
      <c r="F58" s="82"/>
      <c r="G58" s="82"/>
      <c r="H58" s="82"/>
    </row>
    <row r="59" spans="5:8">
      <c r="E59" s="82"/>
      <c r="F59" s="82"/>
      <c r="G59" s="82"/>
      <c r="H59" s="82"/>
    </row>
    <row r="60" spans="5:8">
      <c r="E60" s="82"/>
      <c r="F60" s="82"/>
      <c r="G60" s="82"/>
      <c r="H60" s="82"/>
    </row>
    <row r="61" spans="5:8">
      <c r="E61" s="82"/>
      <c r="F61" s="82"/>
      <c r="G61" s="82"/>
      <c r="H61" s="82"/>
    </row>
    <row r="62" spans="5:8">
      <c r="E62" s="82"/>
      <c r="F62" s="82"/>
      <c r="G62" s="82"/>
      <c r="H62" s="82"/>
    </row>
    <row r="63" spans="5:8">
      <c r="E63" s="82"/>
      <c r="F63" s="82"/>
      <c r="G63" s="82"/>
      <c r="H63" s="82"/>
    </row>
    <row r="64" spans="5:8">
      <c r="E64" s="82"/>
      <c r="F64" s="82"/>
      <c r="G64" s="82"/>
      <c r="H64" s="82"/>
    </row>
    <row r="65" spans="5:8">
      <c r="E65" s="82"/>
      <c r="F65" s="82"/>
      <c r="G65" s="82"/>
      <c r="H65" s="82"/>
    </row>
    <row r="66" spans="5:8">
      <c r="E66" s="82"/>
      <c r="F66" s="82"/>
      <c r="G66" s="82"/>
      <c r="H66" s="82"/>
    </row>
    <row r="67" spans="5:8">
      <c r="E67" s="82"/>
      <c r="F67" s="82"/>
      <c r="G67" s="82"/>
      <c r="H67" s="82"/>
    </row>
    <row r="68" spans="5:8">
      <c r="E68" s="82"/>
      <c r="F68" s="82"/>
      <c r="G68" s="82"/>
      <c r="H68" s="82"/>
    </row>
    <row r="69" spans="5:8">
      <c r="E69" s="82"/>
      <c r="F69" s="82"/>
      <c r="G69" s="82"/>
      <c r="H69" s="82"/>
    </row>
    <row r="70" spans="5:8">
      <c r="E70" s="82"/>
      <c r="F70" s="82"/>
      <c r="G70" s="82"/>
      <c r="H70" s="82"/>
    </row>
    <row r="71" spans="5:8">
      <c r="E71" s="82"/>
      <c r="F71" s="82"/>
      <c r="G71" s="82"/>
      <c r="H71" s="82"/>
    </row>
    <row r="72" spans="5:8">
      <c r="E72" s="82"/>
      <c r="F72" s="82"/>
      <c r="G72" s="82"/>
      <c r="H72" s="82"/>
    </row>
    <row r="73" spans="5:8">
      <c r="E73" s="82"/>
      <c r="F73" s="82"/>
      <c r="G73" s="82"/>
      <c r="H73" s="82"/>
    </row>
    <row r="74" spans="5:8">
      <c r="E74" s="82"/>
      <c r="F74" s="82"/>
      <c r="G74" s="82"/>
      <c r="H74" s="82"/>
    </row>
    <row r="75" spans="5:8">
      <c r="E75" s="82"/>
      <c r="F75" s="82"/>
      <c r="G75" s="82"/>
      <c r="H75" s="82"/>
    </row>
    <row r="76" spans="5:8">
      <c r="E76" s="82"/>
      <c r="F76" s="82"/>
      <c r="G76" s="82"/>
      <c r="H76" s="82"/>
    </row>
    <row r="77" spans="5:8">
      <c r="E77" s="82"/>
      <c r="F77" s="82"/>
      <c r="G77" s="82"/>
      <c r="H77" s="82"/>
    </row>
    <row r="78" spans="5:8">
      <c r="E78" s="82"/>
      <c r="F78" s="82"/>
      <c r="G78" s="82"/>
      <c r="H78" s="82"/>
    </row>
    <row r="79" spans="5:8">
      <c r="E79" s="82"/>
      <c r="F79" s="82"/>
      <c r="G79" s="82"/>
      <c r="H79" s="82"/>
    </row>
    <row r="80" spans="5:8">
      <c r="E80" s="82"/>
      <c r="F80" s="82"/>
      <c r="G80" s="82"/>
      <c r="H80" s="82"/>
    </row>
    <row r="81" spans="5:8">
      <c r="E81" s="82"/>
      <c r="F81" s="82"/>
      <c r="G81" s="82"/>
      <c r="H81" s="82"/>
    </row>
    <row r="82" spans="5:8">
      <c r="E82" s="82"/>
      <c r="F82" s="82"/>
      <c r="G82" s="82"/>
      <c r="H82" s="82"/>
    </row>
    <row r="83" spans="5:8">
      <c r="E83" s="82"/>
      <c r="F83" s="82"/>
      <c r="G83" s="82"/>
      <c r="H83" s="82"/>
    </row>
    <row r="84" spans="5:8">
      <c r="E84" s="82"/>
      <c r="F84" s="82"/>
      <c r="G84" s="82"/>
      <c r="H84" s="82"/>
    </row>
    <row r="85" spans="5:8">
      <c r="E85" s="82"/>
      <c r="F85" s="82"/>
      <c r="G85" s="82"/>
      <c r="H85" s="82"/>
    </row>
    <row r="86" spans="5:8">
      <c r="E86" s="82"/>
      <c r="F86" s="82"/>
      <c r="G86" s="82"/>
      <c r="H86" s="82"/>
    </row>
    <row r="87" spans="5:8">
      <c r="E87" s="82"/>
      <c r="F87" s="82"/>
      <c r="G87" s="82"/>
      <c r="H87" s="82"/>
    </row>
    <row r="88" spans="5:8">
      <c r="E88" s="82"/>
      <c r="F88" s="82"/>
      <c r="G88" s="82"/>
      <c r="H88" s="82"/>
    </row>
    <row r="89" spans="5:8">
      <c r="E89" s="82"/>
      <c r="F89" s="82"/>
      <c r="G89" s="82"/>
      <c r="H89" s="82"/>
    </row>
    <row r="90" spans="5:8">
      <c r="E90" s="82"/>
      <c r="F90" s="82"/>
      <c r="G90" s="82"/>
      <c r="H90" s="82"/>
    </row>
    <row r="91" spans="5:8">
      <c r="E91" s="82"/>
      <c r="F91" s="82"/>
      <c r="G91" s="82"/>
      <c r="H91" s="82"/>
    </row>
    <row r="92" spans="5:8">
      <c r="E92" s="82"/>
      <c r="F92" s="82"/>
      <c r="G92" s="82"/>
      <c r="H92" s="82"/>
    </row>
    <row r="93" spans="5:8">
      <c r="E93" s="82"/>
      <c r="F93" s="82"/>
      <c r="G93" s="82"/>
      <c r="H93" s="82"/>
    </row>
    <row r="94" spans="5:8">
      <c r="E94" s="82"/>
      <c r="F94" s="82"/>
      <c r="G94" s="82"/>
      <c r="H94" s="82"/>
    </row>
    <row r="95" spans="5:8">
      <c r="E95" s="82"/>
      <c r="F95" s="82"/>
      <c r="G95" s="82"/>
      <c r="H95" s="82"/>
    </row>
    <row r="96" spans="5:8">
      <c r="E96" s="82"/>
      <c r="F96" s="82"/>
      <c r="G96" s="82"/>
      <c r="H96" s="82"/>
    </row>
    <row r="97" spans="5:8">
      <c r="E97" s="82"/>
      <c r="F97" s="82"/>
      <c r="G97" s="82"/>
      <c r="H97" s="82"/>
    </row>
    <row r="98" spans="5:8">
      <c r="E98" s="82"/>
      <c r="F98" s="82"/>
      <c r="G98" s="82"/>
      <c r="H98" s="82"/>
    </row>
    <row r="99" spans="5:8">
      <c r="E99" s="82"/>
      <c r="F99" s="82"/>
      <c r="G99" s="82"/>
      <c r="H99" s="82"/>
    </row>
    <row r="100" spans="5:8">
      <c r="E100" s="82"/>
      <c r="F100" s="82"/>
      <c r="G100" s="82"/>
      <c r="H100" s="82"/>
    </row>
    <row r="101" spans="5:8">
      <c r="E101" s="82"/>
      <c r="F101" s="82"/>
      <c r="G101" s="82"/>
      <c r="H101" s="82"/>
    </row>
    <row r="102" spans="5:8">
      <c r="E102" s="82"/>
      <c r="F102" s="82"/>
      <c r="G102" s="82"/>
      <c r="H102" s="82"/>
    </row>
    <row r="103" spans="5:8">
      <c r="E103" s="82"/>
      <c r="F103" s="82"/>
      <c r="G103" s="82"/>
      <c r="H103" s="82"/>
    </row>
    <row r="104" spans="5:8">
      <c r="E104" s="82"/>
      <c r="F104" s="82"/>
      <c r="G104" s="82"/>
      <c r="H104" s="82"/>
    </row>
    <row r="105" spans="5:8">
      <c r="E105" s="82"/>
      <c r="F105" s="82"/>
      <c r="G105" s="82"/>
      <c r="H105" s="82"/>
    </row>
    <row r="106" spans="5:8">
      <c r="E106" s="82"/>
      <c r="F106" s="82"/>
      <c r="G106" s="82"/>
      <c r="H106" s="82"/>
    </row>
    <row r="107" spans="5:8">
      <c r="E107" s="82"/>
      <c r="F107" s="82"/>
      <c r="G107" s="82"/>
      <c r="H107" s="82"/>
    </row>
    <row r="108" spans="5:8">
      <c r="E108" s="82"/>
      <c r="F108" s="82"/>
      <c r="G108" s="82"/>
      <c r="H108" s="82"/>
    </row>
    <row r="109" spans="5:8">
      <c r="E109" s="82"/>
      <c r="F109" s="82"/>
      <c r="G109" s="82"/>
      <c r="H109" s="82"/>
    </row>
    <row r="110" spans="5:8">
      <c r="E110" s="82"/>
      <c r="F110" s="82"/>
      <c r="G110" s="82"/>
      <c r="H110" s="82"/>
    </row>
    <row r="111" spans="5:8">
      <c r="E111" s="82"/>
      <c r="F111" s="82"/>
      <c r="G111" s="82"/>
      <c r="H111" s="82"/>
    </row>
    <row r="112" spans="5:8">
      <c r="E112" s="82"/>
      <c r="F112" s="82"/>
      <c r="G112" s="82"/>
      <c r="H112" s="82"/>
    </row>
    <row r="113" spans="5:8">
      <c r="E113" s="82"/>
      <c r="F113" s="82"/>
      <c r="G113" s="82"/>
      <c r="H113" s="82"/>
    </row>
    <row r="114" spans="5:8">
      <c r="E114" s="82"/>
      <c r="F114" s="82"/>
      <c r="G114" s="82"/>
      <c r="H114" s="82"/>
    </row>
    <row r="115" spans="5:8">
      <c r="E115" s="82"/>
      <c r="F115" s="82"/>
      <c r="G115" s="82"/>
      <c r="H115" s="82"/>
    </row>
    <row r="116" spans="5:8">
      <c r="E116" s="82"/>
      <c r="F116" s="82"/>
      <c r="G116" s="82"/>
      <c r="H116" s="82"/>
    </row>
    <row r="117" spans="5:8">
      <c r="E117" s="82"/>
      <c r="F117" s="82"/>
      <c r="G117" s="82"/>
      <c r="H117" s="82"/>
    </row>
    <row r="118" spans="5:8">
      <c r="E118" s="82"/>
      <c r="F118" s="82"/>
      <c r="G118" s="82"/>
      <c r="H118" s="82"/>
    </row>
    <row r="119" spans="5:8">
      <c r="E119" s="82"/>
      <c r="F119" s="82"/>
      <c r="G119" s="82"/>
      <c r="H119" s="82"/>
    </row>
    <row r="120" spans="5:8">
      <c r="E120" s="82"/>
      <c r="F120" s="82"/>
      <c r="G120" s="82"/>
      <c r="H120" s="82"/>
    </row>
    <row r="121" spans="5:8">
      <c r="E121" s="82"/>
      <c r="F121" s="82"/>
      <c r="G121" s="82"/>
      <c r="H121" s="82"/>
    </row>
    <row r="122" spans="5:8">
      <c r="E122" s="82"/>
      <c r="F122" s="82"/>
      <c r="G122" s="82"/>
      <c r="H122" s="82"/>
    </row>
    <row r="123" spans="5:8">
      <c r="E123" s="82"/>
      <c r="F123" s="82"/>
      <c r="G123" s="82"/>
      <c r="H123" s="82"/>
    </row>
    <row r="124" spans="5:8">
      <c r="E124" s="82"/>
      <c r="F124" s="82"/>
      <c r="G124" s="82"/>
      <c r="H124" s="82"/>
    </row>
    <row r="125" spans="5:8">
      <c r="E125" s="82"/>
      <c r="F125" s="82"/>
      <c r="G125" s="82"/>
      <c r="H125" s="82"/>
    </row>
    <row r="126" spans="5:8">
      <c r="E126" s="82"/>
      <c r="F126" s="82"/>
      <c r="G126" s="82"/>
      <c r="H126" s="82"/>
    </row>
    <row r="127" spans="5:8">
      <c r="E127" s="82"/>
      <c r="F127" s="82"/>
      <c r="G127" s="82"/>
      <c r="H127" s="82"/>
    </row>
    <row r="128" spans="5:8">
      <c r="E128" s="82"/>
      <c r="F128" s="82"/>
      <c r="G128" s="82"/>
      <c r="H128" s="82"/>
    </row>
    <row r="129" spans="5:8">
      <c r="E129" s="82"/>
      <c r="F129" s="82"/>
      <c r="G129" s="82"/>
      <c r="H129" s="82"/>
    </row>
    <row r="130" spans="5:8">
      <c r="E130" s="82"/>
      <c r="F130" s="82"/>
      <c r="G130" s="82"/>
      <c r="H130" s="82"/>
    </row>
    <row r="131" spans="5:8">
      <c r="E131" s="82"/>
      <c r="F131" s="82"/>
      <c r="G131" s="82"/>
      <c r="H131" s="82"/>
    </row>
    <row r="132" spans="5:8">
      <c r="E132" s="82"/>
      <c r="F132" s="82"/>
      <c r="G132" s="82"/>
      <c r="H132" s="82"/>
    </row>
    <row r="133" spans="5:8">
      <c r="E133" s="82"/>
      <c r="F133" s="82"/>
      <c r="G133" s="82"/>
      <c r="H133" s="82"/>
    </row>
    <row r="134" spans="5:8">
      <c r="E134" s="82"/>
      <c r="F134" s="82"/>
      <c r="G134" s="82"/>
      <c r="H134" s="82"/>
    </row>
    <row r="135" spans="5:8">
      <c r="E135" s="82"/>
      <c r="F135" s="82"/>
      <c r="G135" s="82"/>
      <c r="H135" s="82"/>
    </row>
    <row r="136" spans="5:8">
      <c r="E136" s="82"/>
      <c r="F136" s="82"/>
      <c r="G136" s="82"/>
      <c r="H136" s="82"/>
    </row>
    <row r="137" spans="5:8">
      <c r="E137" s="82"/>
      <c r="F137" s="82"/>
      <c r="G137" s="82"/>
      <c r="H137" s="82"/>
    </row>
    <row r="138" spans="5:8">
      <c r="E138" s="82"/>
      <c r="F138" s="82"/>
      <c r="G138" s="82"/>
      <c r="H138" s="82"/>
    </row>
    <row r="139" spans="5:8">
      <c r="E139" s="82"/>
      <c r="F139" s="82"/>
      <c r="G139" s="82"/>
      <c r="H139" s="82"/>
    </row>
    <row r="140" spans="5:8">
      <c r="E140" s="82"/>
      <c r="F140" s="82"/>
      <c r="G140" s="82"/>
      <c r="H140" s="82"/>
    </row>
    <row r="141" spans="5:8">
      <c r="E141" s="82"/>
      <c r="F141" s="82"/>
      <c r="G141" s="82"/>
      <c r="H141" s="82"/>
    </row>
    <row r="142" spans="5:8">
      <c r="E142" s="82"/>
      <c r="F142" s="82"/>
      <c r="G142" s="82"/>
      <c r="H142" s="82"/>
    </row>
    <row r="143" spans="5:8">
      <c r="E143" s="82"/>
      <c r="F143" s="82"/>
      <c r="G143" s="82"/>
      <c r="H143" s="82"/>
    </row>
    <row r="144" spans="5:8">
      <c r="E144" s="82"/>
      <c r="F144" s="82"/>
      <c r="G144" s="82"/>
      <c r="H144" s="82"/>
    </row>
    <row r="145" spans="5:8">
      <c r="E145" s="82"/>
      <c r="F145" s="82"/>
      <c r="G145" s="82"/>
      <c r="H145" s="82"/>
    </row>
    <row r="146" spans="5:8">
      <c r="E146" s="82"/>
      <c r="F146" s="82"/>
      <c r="G146" s="82"/>
      <c r="H146" s="82"/>
    </row>
    <row r="147" spans="5:8">
      <c r="E147" s="82"/>
      <c r="F147" s="82"/>
      <c r="G147" s="82"/>
      <c r="H147" s="82"/>
    </row>
    <row r="148" spans="5:8">
      <c r="E148" s="82"/>
      <c r="F148" s="82"/>
      <c r="G148" s="82"/>
      <c r="H148" s="82"/>
    </row>
    <row r="149" spans="5:8">
      <c r="E149" s="82"/>
      <c r="F149" s="82"/>
      <c r="G149" s="82"/>
      <c r="H149" s="82"/>
    </row>
    <row r="150" spans="5:8">
      <c r="E150" s="82"/>
      <c r="F150" s="82"/>
      <c r="G150" s="82"/>
      <c r="H150" s="82"/>
    </row>
    <row r="151" spans="5:8">
      <c r="E151" s="82"/>
      <c r="F151" s="82"/>
      <c r="G151" s="82"/>
      <c r="H151" s="82"/>
    </row>
    <row r="152" spans="5:8">
      <c r="E152" s="82"/>
      <c r="F152" s="82"/>
      <c r="G152" s="82"/>
      <c r="H152" s="82"/>
    </row>
    <row r="153" spans="5:8">
      <c r="E153" s="82"/>
      <c r="F153" s="82"/>
      <c r="G153" s="82"/>
      <c r="H153" s="82"/>
    </row>
    <row r="154" spans="5:8">
      <c r="E154" s="82"/>
      <c r="F154" s="82"/>
      <c r="G154" s="82"/>
      <c r="H154" s="82"/>
    </row>
    <row r="155" spans="5:8">
      <c r="E155" s="82"/>
      <c r="F155" s="82"/>
      <c r="G155" s="82"/>
      <c r="H155" s="82"/>
    </row>
    <row r="156" spans="5:8">
      <c r="E156" s="82"/>
      <c r="F156" s="82"/>
      <c r="G156" s="82"/>
      <c r="H156" s="82"/>
    </row>
    <row r="157" spans="5:8">
      <c r="E157" s="82"/>
      <c r="F157" s="82"/>
      <c r="G157" s="82"/>
      <c r="H157" s="82"/>
    </row>
    <row r="158" spans="5:8">
      <c r="E158" s="82"/>
      <c r="F158" s="82"/>
      <c r="G158" s="82"/>
      <c r="H158" s="82"/>
    </row>
    <row r="159" spans="5:8">
      <c r="E159" s="82"/>
      <c r="F159" s="82"/>
      <c r="G159" s="82"/>
      <c r="H159" s="82"/>
    </row>
    <row r="160" spans="5:8">
      <c r="E160" s="82"/>
      <c r="F160" s="82"/>
      <c r="G160" s="82"/>
      <c r="H160" s="82"/>
    </row>
    <row r="161" spans="5:8">
      <c r="E161" s="82"/>
      <c r="F161" s="82"/>
      <c r="G161" s="82"/>
      <c r="H161" s="82"/>
    </row>
    <row r="162" spans="5:8">
      <c r="E162" s="82"/>
      <c r="F162" s="82"/>
      <c r="G162" s="82"/>
      <c r="H162" s="82"/>
    </row>
    <row r="163" spans="5:8">
      <c r="E163" s="82"/>
      <c r="F163" s="82"/>
      <c r="G163" s="82"/>
      <c r="H163" s="82"/>
    </row>
    <row r="164" spans="5:8">
      <c r="E164" s="82"/>
      <c r="F164" s="82"/>
      <c r="G164" s="82"/>
      <c r="H164" s="82"/>
    </row>
    <row r="165" spans="5:8">
      <c r="E165" s="82"/>
      <c r="F165" s="82"/>
      <c r="G165" s="82"/>
      <c r="H165" s="82"/>
    </row>
    <row r="166" spans="5:8">
      <c r="E166" s="82"/>
      <c r="F166" s="82"/>
      <c r="G166" s="82"/>
      <c r="H166" s="82"/>
    </row>
    <row r="167" spans="5:8">
      <c r="E167" s="82"/>
      <c r="F167" s="82"/>
      <c r="G167" s="82"/>
      <c r="H167" s="82"/>
    </row>
    <row r="168" spans="5:8">
      <c r="E168" s="82"/>
      <c r="F168" s="82"/>
      <c r="G168" s="82"/>
      <c r="H168" s="82"/>
    </row>
    <row r="169" spans="5:8">
      <c r="E169" s="82"/>
      <c r="F169" s="82"/>
      <c r="G169" s="82"/>
      <c r="H169" s="82"/>
    </row>
    <row r="170" spans="5:8">
      <c r="E170" s="82"/>
      <c r="F170" s="82"/>
      <c r="G170" s="82"/>
      <c r="H170" s="82"/>
    </row>
    <row r="171" spans="5:8">
      <c r="E171" s="82"/>
      <c r="F171" s="82"/>
      <c r="G171" s="82"/>
      <c r="H171" s="82"/>
    </row>
    <row r="172" spans="5:8">
      <c r="E172" s="82"/>
      <c r="F172" s="82"/>
      <c r="G172" s="82"/>
      <c r="H172" s="82"/>
    </row>
    <row r="173" spans="5:8">
      <c r="E173" s="82"/>
      <c r="F173" s="82"/>
      <c r="G173" s="82"/>
      <c r="H173" s="82"/>
    </row>
    <row r="174" spans="5:8">
      <c r="E174" s="82"/>
      <c r="F174" s="82"/>
      <c r="G174" s="82"/>
      <c r="H174" s="82"/>
    </row>
    <row r="175" spans="5:8">
      <c r="E175" s="82"/>
      <c r="F175" s="82"/>
      <c r="G175" s="82"/>
      <c r="H175" s="82"/>
    </row>
    <row r="176" spans="5:8">
      <c r="E176" s="82"/>
      <c r="F176" s="82"/>
      <c r="G176" s="82"/>
      <c r="H176" s="82"/>
    </row>
    <row r="177" spans="5:8">
      <c r="E177" s="82"/>
      <c r="F177" s="82"/>
      <c r="G177" s="82"/>
      <c r="H177" s="82"/>
    </row>
    <row r="178" spans="5:8">
      <c r="E178" s="82"/>
      <c r="F178" s="82"/>
      <c r="G178" s="82"/>
      <c r="H178" s="82"/>
    </row>
  </sheetData>
  <mergeCells count="20">
    <mergeCell ref="B4:H4"/>
    <mergeCell ref="I4:O4"/>
    <mergeCell ref="P4:V4"/>
    <mergeCell ref="X4:AC4"/>
    <mergeCell ref="AD4:AJ4"/>
    <mergeCell ref="B3:H3"/>
    <mergeCell ref="I3:O3"/>
    <mergeCell ref="P3:V3"/>
    <mergeCell ref="X3:AC3"/>
    <mergeCell ref="AD3:AJ3"/>
    <mergeCell ref="B2:H2"/>
    <mergeCell ref="I2:O2"/>
    <mergeCell ref="P2:V2"/>
    <mergeCell ref="X2:AC2"/>
    <mergeCell ref="AD2:AJ2"/>
    <mergeCell ref="B1:H1"/>
    <mergeCell ref="I1:O1"/>
    <mergeCell ref="P1:V1"/>
    <mergeCell ref="X1:AC1"/>
    <mergeCell ref="AD1:AJ1"/>
  </mergeCells>
  <pageMargins left="0.7" right="0.7" top="0.75" bottom="0.75" header="0.3" footer="0.3"/>
  <pageSetup paperSize="9" scale="83" orientation="portrait"/>
  <colBreaks count="3" manualBreakCount="3">
    <brk id="9" max="31" man="1"/>
    <brk id="22" max="31" man="1"/>
    <brk id="3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3"/>
  <sheetViews>
    <sheetView tabSelected="1" view="pageBreakPreview" topLeftCell="B1" zoomScale="60" zoomScaleNormal="100" workbookViewId="0">
      <selection activeCell="F32" sqref="F32"/>
    </sheetView>
  </sheetViews>
  <sheetFormatPr defaultColWidth="9" defaultRowHeight="15.75" outlineLevelRow="2"/>
  <cols>
    <col min="1" max="1" width="5.625" style="3" hidden="1" customWidth="1"/>
    <col min="2" max="2" width="5.375" style="4" customWidth="1"/>
    <col min="3" max="3" width="5.875" style="4" customWidth="1"/>
    <col min="4" max="4" width="10.75" style="3" hidden="1" customWidth="1"/>
    <col min="5" max="5" width="3.625" style="4" hidden="1" customWidth="1"/>
    <col min="6" max="6" width="43.875" style="5" customWidth="1"/>
    <col min="7" max="7" width="13.125" style="6" customWidth="1"/>
    <col min="8" max="8" width="12.75" style="6" customWidth="1"/>
    <col min="9" max="9" width="10.5" style="6" customWidth="1"/>
    <col min="10" max="10" width="9.75" style="7" customWidth="1"/>
    <col min="11" max="11" width="9" style="7"/>
    <col min="12" max="16384" width="9" style="2"/>
  </cols>
  <sheetData>
    <row r="1" spans="1:11" ht="56.25" customHeight="1">
      <c r="B1" s="5"/>
      <c r="C1" s="5"/>
      <c r="D1" s="8"/>
      <c r="E1" s="143" t="s">
        <v>116</v>
      </c>
      <c r="F1" s="143"/>
      <c r="G1" s="143"/>
      <c r="H1" s="143"/>
      <c r="I1" s="5"/>
    </row>
    <row r="2" spans="1:11" s="1" customFormat="1" ht="89.25" customHeight="1">
      <c r="A2" s="144" t="s">
        <v>269</v>
      </c>
      <c r="B2" s="144"/>
      <c r="C2" s="144"/>
      <c r="D2" s="144"/>
      <c r="E2" s="144"/>
      <c r="F2" s="144"/>
      <c r="G2" s="144"/>
      <c r="H2" s="144"/>
      <c r="I2" s="5"/>
      <c r="J2" s="7"/>
      <c r="K2" s="7"/>
    </row>
    <row r="3" spans="1:11">
      <c r="A3" s="146" t="s">
        <v>117</v>
      </c>
      <c r="B3" s="148" t="s">
        <v>118</v>
      </c>
      <c r="C3" s="148" t="s">
        <v>119</v>
      </c>
      <c r="D3" s="148" t="s">
        <v>120</v>
      </c>
      <c r="E3" s="148" t="s">
        <v>121</v>
      </c>
      <c r="F3" s="148" t="s">
        <v>122</v>
      </c>
      <c r="G3" s="145" t="s">
        <v>123</v>
      </c>
      <c r="H3" s="145"/>
      <c r="I3" s="5"/>
    </row>
    <row r="4" spans="1:11" ht="31.5">
      <c r="A4" s="147"/>
      <c r="B4" s="148"/>
      <c r="C4" s="148"/>
      <c r="D4" s="148"/>
      <c r="E4" s="148"/>
      <c r="F4" s="148"/>
      <c r="G4" s="121" t="s">
        <v>124</v>
      </c>
      <c r="H4" s="122" t="s">
        <v>125</v>
      </c>
      <c r="I4" s="11"/>
      <c r="J4" s="12"/>
      <c r="K4" s="12"/>
    </row>
    <row r="5" spans="1:11">
      <c r="A5" s="9"/>
      <c r="B5" s="123"/>
      <c r="C5" s="123"/>
      <c r="D5" s="123"/>
      <c r="E5" s="123"/>
      <c r="F5" s="123" t="s">
        <v>126</v>
      </c>
      <c r="G5" s="124">
        <f>G6+G32+G38+G42+G53+G82+G107+G113+0.01</f>
        <v>20535.443559999996</v>
      </c>
      <c r="H5" s="124">
        <f>H6+H32+H38+H42+H53+H82+H107+H113-0.01</f>
        <v>19324.879789999999</v>
      </c>
      <c r="I5" s="11"/>
      <c r="J5" s="12"/>
      <c r="K5" s="12"/>
    </row>
    <row r="6" spans="1:11" ht="22.5" customHeight="1">
      <c r="A6" s="10" t="s">
        <v>127</v>
      </c>
      <c r="B6" s="132" t="s">
        <v>128</v>
      </c>
      <c r="C6" s="132" t="s">
        <v>129</v>
      </c>
      <c r="D6" s="123" t="s">
        <v>130</v>
      </c>
      <c r="E6" s="123" t="s">
        <v>131</v>
      </c>
      <c r="F6" s="123" t="s">
        <v>132</v>
      </c>
      <c r="G6" s="125">
        <f>G7+G14+G21+G24+G27+G11</f>
        <v>5712.24</v>
      </c>
      <c r="H6" s="125">
        <f>H7+H14+H21+H24+H27+H11</f>
        <v>5573.7835000000005</v>
      </c>
      <c r="I6" s="13"/>
      <c r="J6" s="14"/>
      <c r="K6" s="14"/>
    </row>
    <row r="7" spans="1:11" ht="54" customHeight="1">
      <c r="A7" s="10" t="s">
        <v>127</v>
      </c>
      <c r="B7" s="132" t="s">
        <v>128</v>
      </c>
      <c r="C7" s="132" t="s">
        <v>133</v>
      </c>
      <c r="D7" s="123" t="s">
        <v>130</v>
      </c>
      <c r="E7" s="123" t="s">
        <v>131</v>
      </c>
      <c r="F7" s="123" t="s">
        <v>134</v>
      </c>
      <c r="G7" s="125">
        <f t="shared" ref="G7:H7" si="0">G8</f>
        <v>468.72</v>
      </c>
      <c r="H7" s="124">
        <f t="shared" si="0"/>
        <v>468.72</v>
      </c>
      <c r="I7" s="15"/>
    </row>
    <row r="8" spans="1:11" ht="31.5" hidden="1" outlineLevel="1">
      <c r="A8" s="9" t="s">
        <v>127</v>
      </c>
      <c r="B8" s="132" t="s">
        <v>128</v>
      </c>
      <c r="C8" s="132" t="s">
        <v>133</v>
      </c>
      <c r="D8" s="123" t="s">
        <v>135</v>
      </c>
      <c r="E8" s="123" t="s">
        <v>131</v>
      </c>
      <c r="F8" s="123" t="s">
        <v>136</v>
      </c>
      <c r="G8" s="125">
        <f>G9+G10</f>
        <v>468.72</v>
      </c>
      <c r="H8" s="124">
        <f>H9+H10</f>
        <v>468.72</v>
      </c>
      <c r="I8" s="15"/>
    </row>
    <row r="9" spans="1:11" ht="31.5" hidden="1" outlineLevel="1">
      <c r="A9" s="9" t="s">
        <v>127</v>
      </c>
      <c r="B9" s="132" t="s">
        <v>128</v>
      </c>
      <c r="C9" s="132" t="s">
        <v>133</v>
      </c>
      <c r="D9" s="123" t="s">
        <v>135</v>
      </c>
      <c r="E9" s="123">
        <v>121</v>
      </c>
      <c r="F9" s="123" t="s">
        <v>137</v>
      </c>
      <c r="G9" s="125">
        <v>360</v>
      </c>
      <c r="H9" s="124">
        <v>360</v>
      </c>
      <c r="I9" s="15"/>
      <c r="J9" s="15"/>
      <c r="K9" s="15"/>
    </row>
    <row r="10" spans="1:11" ht="63" hidden="1" outlineLevel="1">
      <c r="A10" s="9" t="s">
        <v>127</v>
      </c>
      <c r="B10" s="132" t="s">
        <v>128</v>
      </c>
      <c r="C10" s="132" t="s">
        <v>133</v>
      </c>
      <c r="D10" s="123" t="s">
        <v>135</v>
      </c>
      <c r="E10" s="123" t="s">
        <v>138</v>
      </c>
      <c r="F10" s="123" t="s">
        <v>139</v>
      </c>
      <c r="G10" s="125">
        <v>108.72</v>
      </c>
      <c r="H10" s="124">
        <v>108.72</v>
      </c>
      <c r="I10" s="15"/>
      <c r="J10" s="15"/>
      <c r="K10" s="15"/>
    </row>
    <row r="11" spans="1:11" ht="67.5" customHeight="1" collapsed="1">
      <c r="A11" s="10" t="s">
        <v>140</v>
      </c>
      <c r="B11" s="132" t="s">
        <v>128</v>
      </c>
      <c r="C11" s="132" t="s">
        <v>141</v>
      </c>
      <c r="D11" s="123" t="s">
        <v>130</v>
      </c>
      <c r="E11" s="123" t="s">
        <v>131</v>
      </c>
      <c r="F11" s="123" t="s">
        <v>142</v>
      </c>
      <c r="G11" s="125">
        <f>G12</f>
        <v>60</v>
      </c>
      <c r="H11" s="124">
        <f>H12</f>
        <v>0</v>
      </c>
      <c r="I11" s="15"/>
    </row>
    <row r="12" spans="1:11" ht="47.25" hidden="1" outlineLevel="1">
      <c r="A12" s="9" t="s">
        <v>140</v>
      </c>
      <c r="B12" s="132" t="s">
        <v>128</v>
      </c>
      <c r="C12" s="132" t="s">
        <v>141</v>
      </c>
      <c r="D12" s="123" t="s">
        <v>143</v>
      </c>
      <c r="E12" s="123" t="s">
        <v>131</v>
      </c>
      <c r="F12" s="123" t="s">
        <v>144</v>
      </c>
      <c r="G12" s="125">
        <f>G13</f>
        <v>60</v>
      </c>
      <c r="H12" s="124">
        <f>H13</f>
        <v>0</v>
      </c>
      <c r="I12" s="15"/>
    </row>
    <row r="13" spans="1:11" ht="31.5" hidden="1" outlineLevel="1">
      <c r="A13" s="9" t="s">
        <v>140</v>
      </c>
      <c r="B13" s="132" t="s">
        <v>128</v>
      </c>
      <c r="C13" s="132" t="s">
        <v>141</v>
      </c>
      <c r="D13" s="123" t="s">
        <v>143</v>
      </c>
      <c r="E13" s="123" t="s">
        <v>145</v>
      </c>
      <c r="F13" s="126" t="s">
        <v>146</v>
      </c>
      <c r="G13" s="125">
        <v>60</v>
      </c>
      <c r="H13" s="124">
        <v>0</v>
      </c>
      <c r="I13" s="15"/>
      <c r="J13" s="15"/>
      <c r="K13" s="15"/>
    </row>
    <row r="14" spans="1:11" ht="63" collapsed="1">
      <c r="A14" s="10" t="s">
        <v>127</v>
      </c>
      <c r="B14" s="132" t="s">
        <v>128</v>
      </c>
      <c r="C14" s="132" t="s">
        <v>147</v>
      </c>
      <c r="D14" s="123" t="s">
        <v>130</v>
      </c>
      <c r="E14" s="123" t="s">
        <v>131</v>
      </c>
      <c r="F14" s="123" t="s">
        <v>148</v>
      </c>
      <c r="G14" s="125">
        <f t="shared" ref="G14:H14" si="1">G15</f>
        <v>5183.37</v>
      </c>
      <c r="H14" s="124">
        <f t="shared" si="1"/>
        <v>5104.9135000000006</v>
      </c>
      <c r="I14" s="15"/>
    </row>
    <row r="15" spans="1:11" ht="31.5" hidden="1" outlineLevel="1">
      <c r="A15" s="9" t="s">
        <v>127</v>
      </c>
      <c r="B15" s="132" t="s">
        <v>128</v>
      </c>
      <c r="C15" s="132" t="s">
        <v>147</v>
      </c>
      <c r="D15" s="123" t="s">
        <v>149</v>
      </c>
      <c r="E15" s="123" t="s">
        <v>131</v>
      </c>
      <c r="F15" s="123" t="s">
        <v>150</v>
      </c>
      <c r="G15" s="125">
        <f>G16+G17+G18+G19+G20</f>
        <v>5183.37</v>
      </c>
      <c r="H15" s="124">
        <f>H16+H17+H18+H19+H20</f>
        <v>5104.9135000000006</v>
      </c>
      <c r="I15" s="15"/>
    </row>
    <row r="16" spans="1:11" ht="31.5" hidden="1" outlineLevel="1">
      <c r="A16" s="9" t="s">
        <v>127</v>
      </c>
      <c r="B16" s="132" t="s">
        <v>128</v>
      </c>
      <c r="C16" s="132" t="s">
        <v>147</v>
      </c>
      <c r="D16" s="123" t="s">
        <v>149</v>
      </c>
      <c r="E16" s="123">
        <v>121</v>
      </c>
      <c r="F16" s="123" t="s">
        <v>137</v>
      </c>
      <c r="G16" s="125">
        <f>2765.92+614.08+144</f>
        <v>3524</v>
      </c>
      <c r="H16" s="124">
        <v>3523.9829300000001</v>
      </c>
      <c r="I16" s="15"/>
      <c r="J16" s="15"/>
      <c r="K16" s="15"/>
    </row>
    <row r="17" spans="1:11" ht="63" hidden="1" outlineLevel="1">
      <c r="A17" s="9" t="s">
        <v>127</v>
      </c>
      <c r="B17" s="132" t="s">
        <v>128</v>
      </c>
      <c r="C17" s="132" t="s">
        <v>147</v>
      </c>
      <c r="D17" s="123" t="s">
        <v>149</v>
      </c>
      <c r="E17" s="123" t="s">
        <v>138</v>
      </c>
      <c r="F17" s="123" t="s">
        <v>139</v>
      </c>
      <c r="G17" s="125">
        <f>830.78+185.22+43.57</f>
        <v>1059.57</v>
      </c>
      <c r="H17" s="124">
        <v>1032.4892299999999</v>
      </c>
      <c r="I17" s="16"/>
      <c r="J17" s="16"/>
      <c r="K17" s="16"/>
    </row>
    <row r="18" spans="1:11" ht="31.5" hidden="1" outlineLevel="1">
      <c r="A18" s="9" t="s">
        <v>127</v>
      </c>
      <c r="B18" s="132" t="s">
        <v>128</v>
      </c>
      <c r="C18" s="132" t="s">
        <v>147</v>
      </c>
      <c r="D18" s="123" t="s">
        <v>149</v>
      </c>
      <c r="E18" s="123">
        <v>244</v>
      </c>
      <c r="F18" s="126" t="s">
        <v>146</v>
      </c>
      <c r="G18" s="125">
        <f>592.5+50+92-134.7</f>
        <v>599.79999999999995</v>
      </c>
      <c r="H18" s="124">
        <v>548.44133999999997</v>
      </c>
      <c r="I18" s="15"/>
      <c r="J18" s="15"/>
      <c r="K18" s="15"/>
    </row>
    <row r="19" spans="1:11" ht="31.5" hidden="1" outlineLevel="1">
      <c r="A19" s="9" t="s">
        <v>127</v>
      </c>
      <c r="B19" s="132" t="s">
        <v>128</v>
      </c>
      <c r="C19" s="132" t="s">
        <v>147</v>
      </c>
      <c r="D19" s="123" t="s">
        <v>149</v>
      </c>
      <c r="E19" s="123" t="s">
        <v>151</v>
      </c>
      <c r="F19" s="123" t="s">
        <v>152</v>
      </c>
      <c r="G19" s="125">
        <f>1-1</f>
        <v>0</v>
      </c>
      <c r="H19" s="124">
        <v>0</v>
      </c>
      <c r="I19" s="15"/>
    </row>
    <row r="20" spans="1:11" ht="31.5" hidden="1" outlineLevel="1">
      <c r="A20" s="9" t="s">
        <v>127</v>
      </c>
      <c r="B20" s="132" t="s">
        <v>128</v>
      </c>
      <c r="C20" s="132" t="s">
        <v>147</v>
      </c>
      <c r="D20" s="123" t="s">
        <v>149</v>
      </c>
      <c r="E20" s="123" t="s">
        <v>153</v>
      </c>
      <c r="F20" s="123" t="s">
        <v>154</v>
      </c>
      <c r="G20" s="125">
        <f>1-1</f>
        <v>0</v>
      </c>
      <c r="H20" s="124">
        <v>0</v>
      </c>
      <c r="I20" s="15"/>
    </row>
    <row r="21" spans="1:11" ht="31.5" hidden="1" collapsed="1">
      <c r="A21" s="9" t="s">
        <v>127</v>
      </c>
      <c r="B21" s="132" t="s">
        <v>128</v>
      </c>
      <c r="C21" s="132" t="s">
        <v>155</v>
      </c>
      <c r="D21" s="123" t="s">
        <v>130</v>
      </c>
      <c r="E21" s="123" t="s">
        <v>131</v>
      </c>
      <c r="F21" s="123" t="s">
        <v>156</v>
      </c>
      <c r="G21" s="125">
        <f t="shared" ref="G21:H22" si="2">G22</f>
        <v>0</v>
      </c>
      <c r="H21" s="124">
        <f t="shared" si="2"/>
        <v>0</v>
      </c>
      <c r="I21" s="15"/>
    </row>
    <row r="22" spans="1:11" ht="47.25" hidden="1" outlineLevel="1">
      <c r="A22" s="9" t="s">
        <v>127</v>
      </c>
      <c r="B22" s="132" t="s">
        <v>128</v>
      </c>
      <c r="C22" s="132" t="s">
        <v>155</v>
      </c>
      <c r="D22" s="123" t="s">
        <v>157</v>
      </c>
      <c r="E22" s="123" t="s">
        <v>131</v>
      </c>
      <c r="F22" s="123" t="s">
        <v>158</v>
      </c>
      <c r="G22" s="125">
        <f t="shared" si="2"/>
        <v>0</v>
      </c>
      <c r="H22" s="124">
        <f t="shared" si="2"/>
        <v>0</v>
      </c>
      <c r="I22" s="15"/>
    </row>
    <row r="23" spans="1:11" ht="31.5" hidden="1" outlineLevel="1">
      <c r="A23" s="9" t="s">
        <v>127</v>
      </c>
      <c r="B23" s="132" t="s">
        <v>128</v>
      </c>
      <c r="C23" s="132" t="s">
        <v>155</v>
      </c>
      <c r="D23" s="123" t="s">
        <v>157</v>
      </c>
      <c r="E23" s="123" t="s">
        <v>159</v>
      </c>
      <c r="F23" s="123" t="s">
        <v>160</v>
      </c>
      <c r="G23" s="125">
        <f>254-60-194</f>
        <v>0</v>
      </c>
      <c r="H23" s="124">
        <v>0</v>
      </c>
      <c r="I23" s="15"/>
    </row>
    <row r="24" spans="1:11" ht="31.5" hidden="1" collapsed="1">
      <c r="A24" s="10" t="s">
        <v>127</v>
      </c>
      <c r="B24" s="132" t="s">
        <v>128</v>
      </c>
      <c r="C24" s="132">
        <v>11</v>
      </c>
      <c r="D24" s="123" t="s">
        <v>130</v>
      </c>
      <c r="E24" s="123" t="s">
        <v>131</v>
      </c>
      <c r="F24" s="123" t="s">
        <v>161</v>
      </c>
      <c r="G24" s="125">
        <f t="shared" ref="G24:H25" si="3">G25</f>
        <v>0</v>
      </c>
      <c r="H24" s="124">
        <f t="shared" si="3"/>
        <v>0</v>
      </c>
      <c r="I24" s="15"/>
    </row>
    <row r="25" spans="1:11" ht="31.5" hidden="1" outlineLevel="1">
      <c r="A25" s="9" t="s">
        <v>127</v>
      </c>
      <c r="B25" s="132" t="s">
        <v>128</v>
      </c>
      <c r="C25" s="132">
        <v>11</v>
      </c>
      <c r="D25" s="123" t="s">
        <v>162</v>
      </c>
      <c r="E25" s="123" t="s">
        <v>131</v>
      </c>
      <c r="F25" s="123" t="s">
        <v>163</v>
      </c>
      <c r="G25" s="125">
        <f t="shared" si="3"/>
        <v>0</v>
      </c>
      <c r="H25" s="124">
        <f t="shared" si="3"/>
        <v>0</v>
      </c>
      <c r="I25" s="15"/>
    </row>
    <row r="26" spans="1:11" ht="31.5" hidden="1" outlineLevel="1">
      <c r="A26" s="9" t="s">
        <v>127</v>
      </c>
      <c r="B26" s="132" t="s">
        <v>128</v>
      </c>
      <c r="C26" s="132">
        <v>11</v>
      </c>
      <c r="D26" s="123" t="s">
        <v>162</v>
      </c>
      <c r="E26" s="123">
        <v>870</v>
      </c>
      <c r="F26" s="127" t="s">
        <v>164</v>
      </c>
      <c r="G26" s="125">
        <f>100-100</f>
        <v>0</v>
      </c>
      <c r="H26" s="124">
        <v>0</v>
      </c>
      <c r="I26" s="15"/>
    </row>
    <row r="27" spans="1:11" ht="24" customHeight="1" collapsed="1">
      <c r="A27" s="10" t="s">
        <v>127</v>
      </c>
      <c r="B27" s="133" t="s">
        <v>128</v>
      </c>
      <c r="C27" s="133" t="s">
        <v>165</v>
      </c>
      <c r="D27" s="123" t="s">
        <v>130</v>
      </c>
      <c r="E27" s="123" t="s">
        <v>131</v>
      </c>
      <c r="F27" s="129" t="s">
        <v>166</v>
      </c>
      <c r="G27" s="125">
        <f>G28+G30</f>
        <v>0.15</v>
      </c>
      <c r="H27" s="124">
        <f t="shared" ref="H27" si="4">H28+H30</f>
        <v>0.15</v>
      </c>
      <c r="I27" s="15"/>
    </row>
    <row r="28" spans="1:11" ht="31.5" hidden="1" outlineLevel="1">
      <c r="A28" s="9" t="s">
        <v>127</v>
      </c>
      <c r="B28" s="132" t="s">
        <v>128</v>
      </c>
      <c r="C28" s="132" t="s">
        <v>165</v>
      </c>
      <c r="D28" s="123" t="s">
        <v>167</v>
      </c>
      <c r="E28" s="123" t="s">
        <v>131</v>
      </c>
      <c r="F28" s="129" t="s">
        <v>168</v>
      </c>
      <c r="G28" s="125">
        <f t="shared" ref="G28:H28" si="5">G29</f>
        <v>0</v>
      </c>
      <c r="H28" s="124">
        <f t="shared" si="5"/>
        <v>0</v>
      </c>
      <c r="I28" s="15"/>
    </row>
    <row r="29" spans="1:11" ht="31.5" hidden="1" outlineLevel="1">
      <c r="A29" s="9" t="s">
        <v>127</v>
      </c>
      <c r="B29" s="132" t="s">
        <v>128</v>
      </c>
      <c r="C29" s="132" t="s">
        <v>165</v>
      </c>
      <c r="D29" s="123" t="s">
        <v>167</v>
      </c>
      <c r="E29" s="128">
        <v>244</v>
      </c>
      <c r="F29" s="130" t="s">
        <v>146</v>
      </c>
      <c r="G29" s="125">
        <f>20-20</f>
        <v>0</v>
      </c>
      <c r="H29" s="124">
        <v>0</v>
      </c>
      <c r="I29" s="15"/>
    </row>
    <row r="30" spans="1:11" ht="110.25" hidden="1" outlineLevel="1">
      <c r="A30" s="9" t="s">
        <v>127</v>
      </c>
      <c r="B30" s="132" t="s">
        <v>128</v>
      </c>
      <c r="C30" s="132" t="s">
        <v>165</v>
      </c>
      <c r="D30" s="123" t="s">
        <v>169</v>
      </c>
      <c r="E30" s="123" t="s">
        <v>131</v>
      </c>
      <c r="F30" s="127" t="s">
        <v>170</v>
      </c>
      <c r="G30" s="125">
        <f t="shared" ref="G30:H30" si="6">G31</f>
        <v>0.15</v>
      </c>
      <c r="H30" s="124">
        <f t="shared" si="6"/>
        <v>0.15</v>
      </c>
      <c r="I30" s="15"/>
    </row>
    <row r="31" spans="1:11" ht="31.5" hidden="1" outlineLevel="1">
      <c r="A31" s="9" t="s">
        <v>127</v>
      </c>
      <c r="B31" s="132" t="s">
        <v>128</v>
      </c>
      <c r="C31" s="132" t="s">
        <v>165</v>
      </c>
      <c r="D31" s="123" t="s">
        <v>169</v>
      </c>
      <c r="E31" s="123" t="s">
        <v>145</v>
      </c>
      <c r="F31" s="126" t="s">
        <v>146</v>
      </c>
      <c r="G31" s="125">
        <v>0.15</v>
      </c>
      <c r="H31" s="124">
        <v>0.15</v>
      </c>
      <c r="I31" s="15"/>
    </row>
    <row r="32" spans="1:11" ht="22.5" customHeight="1" collapsed="1">
      <c r="A32" s="10" t="s">
        <v>127</v>
      </c>
      <c r="B32" s="132" t="s">
        <v>133</v>
      </c>
      <c r="C32" s="132" t="s">
        <v>129</v>
      </c>
      <c r="D32" s="123" t="s">
        <v>130</v>
      </c>
      <c r="E32" s="123" t="s">
        <v>131</v>
      </c>
      <c r="F32" s="123" t="s">
        <v>171</v>
      </c>
      <c r="G32" s="125">
        <f t="shared" ref="G32:H33" si="7">G33</f>
        <v>274.7</v>
      </c>
      <c r="H32" s="124">
        <f t="shared" si="7"/>
        <v>274.7</v>
      </c>
      <c r="I32" s="13"/>
      <c r="J32" s="14"/>
      <c r="K32" s="14"/>
    </row>
    <row r="33" spans="1:11" ht="25.5" customHeight="1">
      <c r="A33" s="10" t="s">
        <v>127</v>
      </c>
      <c r="B33" s="132" t="s">
        <v>133</v>
      </c>
      <c r="C33" s="132" t="s">
        <v>141</v>
      </c>
      <c r="D33" s="123" t="s">
        <v>130</v>
      </c>
      <c r="E33" s="123" t="s">
        <v>131</v>
      </c>
      <c r="F33" s="123" t="s">
        <v>172</v>
      </c>
      <c r="G33" s="125">
        <f t="shared" si="7"/>
        <v>274.7</v>
      </c>
      <c r="H33" s="124">
        <f t="shared" si="7"/>
        <v>274.7</v>
      </c>
      <c r="I33" s="15"/>
    </row>
    <row r="34" spans="1:11" ht="47.25" hidden="1" outlineLevel="1">
      <c r="A34" s="9" t="s">
        <v>127</v>
      </c>
      <c r="B34" s="132" t="s">
        <v>133</v>
      </c>
      <c r="C34" s="132" t="s">
        <v>141</v>
      </c>
      <c r="D34" s="123" t="s">
        <v>173</v>
      </c>
      <c r="E34" s="123" t="s">
        <v>131</v>
      </c>
      <c r="F34" s="123" t="s">
        <v>174</v>
      </c>
      <c r="G34" s="125">
        <v>274.7</v>
      </c>
      <c r="H34" s="124">
        <f>H35+H36+H37</f>
        <v>274.7</v>
      </c>
      <c r="I34" s="7"/>
    </row>
    <row r="35" spans="1:11" ht="31.5" hidden="1" outlineLevel="1">
      <c r="A35" s="9" t="s">
        <v>127</v>
      </c>
      <c r="B35" s="132" t="s">
        <v>133</v>
      </c>
      <c r="C35" s="132" t="s">
        <v>141</v>
      </c>
      <c r="D35" s="123" t="s">
        <v>173</v>
      </c>
      <c r="E35" s="123">
        <v>121</v>
      </c>
      <c r="F35" s="123" t="s">
        <v>175</v>
      </c>
      <c r="G35" s="125">
        <v>195.56</v>
      </c>
      <c r="H35" s="124">
        <v>195.56</v>
      </c>
      <c r="I35" s="15"/>
      <c r="J35" s="15"/>
      <c r="K35" s="15"/>
    </row>
    <row r="36" spans="1:11" ht="63" hidden="1" outlineLevel="1">
      <c r="A36" s="9" t="s">
        <v>127</v>
      </c>
      <c r="B36" s="132" t="s">
        <v>133</v>
      </c>
      <c r="C36" s="132" t="s">
        <v>141</v>
      </c>
      <c r="D36" s="123" t="s">
        <v>173</v>
      </c>
      <c r="E36" s="123" t="s">
        <v>138</v>
      </c>
      <c r="F36" s="123" t="s">
        <v>139</v>
      </c>
      <c r="G36" s="125">
        <f>58.86+0.19727</f>
        <v>59.057270000000003</v>
      </c>
      <c r="H36" s="124">
        <v>59.06</v>
      </c>
      <c r="I36" s="15"/>
      <c r="J36" s="15"/>
      <c r="K36" s="15"/>
    </row>
    <row r="37" spans="1:11" ht="31.5" hidden="1" outlineLevel="1">
      <c r="A37" s="9" t="s">
        <v>127</v>
      </c>
      <c r="B37" s="132" t="s">
        <v>133</v>
      </c>
      <c r="C37" s="132" t="s">
        <v>141</v>
      </c>
      <c r="D37" s="123" t="s">
        <v>173</v>
      </c>
      <c r="E37" s="123" t="s">
        <v>145</v>
      </c>
      <c r="F37" s="123" t="s">
        <v>146</v>
      </c>
      <c r="G37" s="125">
        <f>G34-G35-G36</f>
        <v>20.082729999999984</v>
      </c>
      <c r="H37" s="124">
        <v>20.079999999999998</v>
      </c>
      <c r="I37" s="15"/>
      <c r="J37" s="15"/>
      <c r="K37" s="15"/>
    </row>
    <row r="38" spans="1:11" ht="31.5" customHeight="1" collapsed="1">
      <c r="A38" s="9" t="s">
        <v>127</v>
      </c>
      <c r="B38" s="132" t="s">
        <v>141</v>
      </c>
      <c r="C38" s="132" t="s">
        <v>129</v>
      </c>
      <c r="D38" s="123" t="s">
        <v>130</v>
      </c>
      <c r="E38" s="123" t="s">
        <v>131</v>
      </c>
      <c r="F38" s="123" t="s">
        <v>176</v>
      </c>
      <c r="G38" s="125">
        <f>G39</f>
        <v>763.5</v>
      </c>
      <c r="H38" s="124">
        <f t="shared" ref="G38:H40" si="8">H39</f>
        <v>763.42668000000003</v>
      </c>
      <c r="I38" s="13"/>
      <c r="J38" s="14"/>
      <c r="K38" s="14"/>
    </row>
    <row r="39" spans="1:11" ht="47.25">
      <c r="A39" s="10" t="s">
        <v>127</v>
      </c>
      <c r="B39" s="132" t="s">
        <v>141</v>
      </c>
      <c r="C39" s="132">
        <v>10</v>
      </c>
      <c r="D39" s="123" t="s">
        <v>130</v>
      </c>
      <c r="E39" s="123" t="s">
        <v>131</v>
      </c>
      <c r="F39" s="123" t="s">
        <v>177</v>
      </c>
      <c r="G39" s="125">
        <f t="shared" si="8"/>
        <v>763.5</v>
      </c>
      <c r="H39" s="124">
        <f t="shared" si="8"/>
        <v>763.42668000000003</v>
      </c>
      <c r="I39" s="15"/>
    </row>
    <row r="40" spans="1:11" ht="47.25" hidden="1" outlineLevel="1">
      <c r="A40" s="9" t="s">
        <v>127</v>
      </c>
      <c r="B40" s="132" t="s">
        <v>141</v>
      </c>
      <c r="C40" s="132" t="s">
        <v>178</v>
      </c>
      <c r="D40" s="123" t="s">
        <v>179</v>
      </c>
      <c r="E40" s="123" t="s">
        <v>131</v>
      </c>
      <c r="F40" s="128" t="s">
        <v>180</v>
      </c>
      <c r="G40" s="125">
        <f t="shared" si="8"/>
        <v>763.5</v>
      </c>
      <c r="H40" s="124">
        <f t="shared" si="8"/>
        <v>763.42668000000003</v>
      </c>
      <c r="I40" s="15"/>
    </row>
    <row r="41" spans="1:11" ht="31.5" hidden="1" outlineLevel="1">
      <c r="A41" s="9" t="s">
        <v>127</v>
      </c>
      <c r="B41" s="132" t="s">
        <v>141</v>
      </c>
      <c r="C41" s="132">
        <v>10</v>
      </c>
      <c r="D41" s="123" t="s">
        <v>179</v>
      </c>
      <c r="E41" s="123">
        <v>244</v>
      </c>
      <c r="F41" s="126" t="s">
        <v>146</v>
      </c>
      <c r="G41" s="125">
        <f>215+590-41.5</f>
        <v>763.5</v>
      </c>
      <c r="H41" s="124">
        <v>763.42668000000003</v>
      </c>
      <c r="I41" s="15"/>
    </row>
    <row r="42" spans="1:11" ht="21" customHeight="1" collapsed="1">
      <c r="A42" s="10" t="s">
        <v>127</v>
      </c>
      <c r="B42" s="132" t="s">
        <v>147</v>
      </c>
      <c r="C42" s="132" t="s">
        <v>129</v>
      </c>
      <c r="D42" s="123" t="s">
        <v>130</v>
      </c>
      <c r="E42" s="123" t="s">
        <v>131</v>
      </c>
      <c r="F42" s="123" t="s">
        <v>181</v>
      </c>
      <c r="G42" s="125">
        <f>G43+G50</f>
        <v>3374.4570399999998</v>
      </c>
      <c r="H42" s="124">
        <f>H43+H50</f>
        <v>3373.2502300000001</v>
      </c>
      <c r="I42" s="13"/>
      <c r="J42" s="14"/>
      <c r="K42" s="14"/>
    </row>
    <row r="43" spans="1:11" ht="19.5" customHeight="1">
      <c r="A43" s="10" t="s">
        <v>127</v>
      </c>
      <c r="B43" s="132" t="s">
        <v>147</v>
      </c>
      <c r="C43" s="132" t="s">
        <v>182</v>
      </c>
      <c r="D43" s="123" t="s">
        <v>130</v>
      </c>
      <c r="E43" s="123" t="s">
        <v>131</v>
      </c>
      <c r="F43" s="123" t="s">
        <v>183</v>
      </c>
      <c r="G43" s="125">
        <f>G44+G46+G48</f>
        <v>3374.4570399999998</v>
      </c>
      <c r="H43" s="124">
        <f t="shared" ref="H43" si="9">H44+H46+H48</f>
        <v>3373.2502300000001</v>
      </c>
      <c r="I43" s="15"/>
    </row>
    <row r="44" spans="1:11" ht="63" hidden="1" outlineLevel="1">
      <c r="A44" s="9" t="s">
        <v>127</v>
      </c>
      <c r="B44" s="132" t="s">
        <v>147</v>
      </c>
      <c r="C44" s="132" t="s">
        <v>182</v>
      </c>
      <c r="D44" s="128" t="s">
        <v>184</v>
      </c>
      <c r="E44" s="123" t="s">
        <v>131</v>
      </c>
      <c r="F44" s="128" t="s">
        <v>185</v>
      </c>
      <c r="G44" s="125">
        <f t="shared" ref="G44:H44" si="10">G45</f>
        <v>1436.0800000000002</v>
      </c>
      <c r="H44" s="124">
        <f t="shared" si="10"/>
        <v>1435.0157200000001</v>
      </c>
      <c r="I44" s="15"/>
    </row>
    <row r="45" spans="1:11" ht="31.5" hidden="1" outlineLevel="1">
      <c r="A45" s="9" t="s">
        <v>127</v>
      </c>
      <c r="B45" s="132" t="s">
        <v>147</v>
      </c>
      <c r="C45" s="132" t="s">
        <v>182</v>
      </c>
      <c r="D45" s="128" t="s">
        <v>184</v>
      </c>
      <c r="E45" s="123">
        <v>244</v>
      </c>
      <c r="F45" s="126" t="s">
        <v>146</v>
      </c>
      <c r="G45" s="125">
        <f>950.45+445+40.63</f>
        <v>1436.0800000000002</v>
      </c>
      <c r="H45" s="124">
        <v>1435.0157200000001</v>
      </c>
      <c r="I45" s="15"/>
      <c r="J45" s="15"/>
      <c r="K45" s="15"/>
    </row>
    <row r="46" spans="1:11" ht="47.25" hidden="1" outlineLevel="1">
      <c r="A46" s="9" t="s">
        <v>127</v>
      </c>
      <c r="B46" s="132" t="s">
        <v>147</v>
      </c>
      <c r="C46" s="132" t="s">
        <v>182</v>
      </c>
      <c r="D46" s="128" t="s">
        <v>186</v>
      </c>
      <c r="E46" s="123" t="s">
        <v>131</v>
      </c>
      <c r="F46" s="128" t="s">
        <v>187</v>
      </c>
      <c r="G46" s="125">
        <f t="shared" ref="G46:H48" si="11">G47</f>
        <v>1542</v>
      </c>
      <c r="H46" s="124">
        <f t="shared" si="11"/>
        <v>1541.8574699999999</v>
      </c>
      <c r="I46" s="15"/>
    </row>
    <row r="47" spans="1:11" ht="31.5" hidden="1" outlineLevel="1">
      <c r="A47" s="9" t="s">
        <v>127</v>
      </c>
      <c r="B47" s="132" t="s">
        <v>147</v>
      </c>
      <c r="C47" s="132" t="s">
        <v>182</v>
      </c>
      <c r="D47" s="128" t="s">
        <v>186</v>
      </c>
      <c r="E47" s="123">
        <v>244</v>
      </c>
      <c r="F47" s="126" t="s">
        <v>146</v>
      </c>
      <c r="G47" s="125">
        <f>125+1415+2</f>
        <v>1542</v>
      </c>
      <c r="H47" s="124">
        <v>1541.8574699999999</v>
      </c>
      <c r="I47" s="15"/>
    </row>
    <row r="48" spans="1:11" ht="173.25" hidden="1" outlineLevel="1">
      <c r="A48" s="9" t="s">
        <v>127</v>
      </c>
      <c r="B48" s="132" t="s">
        <v>147</v>
      </c>
      <c r="C48" s="132" t="s">
        <v>182</v>
      </c>
      <c r="D48" s="128" t="s">
        <v>188</v>
      </c>
      <c r="E48" s="123" t="s">
        <v>131</v>
      </c>
      <c r="F48" s="126" t="s">
        <v>189</v>
      </c>
      <c r="G48" s="125">
        <f t="shared" si="11"/>
        <v>396.37704000000002</v>
      </c>
      <c r="H48" s="124">
        <f t="shared" si="11"/>
        <v>396.37704000000002</v>
      </c>
      <c r="I48" s="15"/>
    </row>
    <row r="49" spans="1:11" ht="31.5" hidden="1" outlineLevel="1">
      <c r="A49" s="9" t="s">
        <v>127</v>
      </c>
      <c r="B49" s="132" t="s">
        <v>147</v>
      </c>
      <c r="C49" s="132" t="s">
        <v>182</v>
      </c>
      <c r="D49" s="128" t="s">
        <v>188</v>
      </c>
      <c r="E49" s="123" t="s">
        <v>190</v>
      </c>
      <c r="F49" s="123" t="s">
        <v>191</v>
      </c>
      <c r="G49" s="125">
        <v>396.37704000000002</v>
      </c>
      <c r="H49" s="124">
        <v>396.37704000000002</v>
      </c>
      <c r="I49" s="15"/>
    </row>
    <row r="50" spans="1:11" ht="31.5" hidden="1" collapsed="1">
      <c r="A50" s="10" t="s">
        <v>127</v>
      </c>
      <c r="B50" s="132" t="s">
        <v>147</v>
      </c>
      <c r="C50" s="132" t="s">
        <v>192</v>
      </c>
      <c r="D50" s="123" t="s">
        <v>130</v>
      </c>
      <c r="E50" s="123" t="s">
        <v>131</v>
      </c>
      <c r="F50" s="123" t="s">
        <v>193</v>
      </c>
      <c r="G50" s="125">
        <f>G51</f>
        <v>0</v>
      </c>
      <c r="H50" s="124">
        <f t="shared" ref="H50" si="12">H51</f>
        <v>0</v>
      </c>
      <c r="I50" s="15"/>
      <c r="J50" s="14"/>
      <c r="K50" s="14"/>
    </row>
    <row r="51" spans="1:11" ht="47.25" hidden="1" outlineLevel="1">
      <c r="A51" s="9" t="s">
        <v>127</v>
      </c>
      <c r="B51" s="132" t="s">
        <v>147</v>
      </c>
      <c r="C51" s="132" t="s">
        <v>192</v>
      </c>
      <c r="D51" s="123" t="s">
        <v>194</v>
      </c>
      <c r="E51" s="123" t="s">
        <v>131</v>
      </c>
      <c r="F51" s="128" t="s">
        <v>195</v>
      </c>
      <c r="G51" s="125">
        <f t="shared" ref="G51:H51" si="13">G52</f>
        <v>0</v>
      </c>
      <c r="H51" s="124">
        <f t="shared" si="13"/>
        <v>0</v>
      </c>
      <c r="I51" s="15"/>
      <c r="J51" s="14"/>
      <c r="K51" s="14"/>
    </row>
    <row r="52" spans="1:11" ht="31.5" hidden="1" outlineLevel="1">
      <c r="A52" s="9" t="s">
        <v>127</v>
      </c>
      <c r="B52" s="132" t="s">
        <v>147</v>
      </c>
      <c r="C52" s="132" t="s">
        <v>192</v>
      </c>
      <c r="D52" s="123" t="s">
        <v>194</v>
      </c>
      <c r="E52" s="123">
        <v>244</v>
      </c>
      <c r="F52" s="126" t="s">
        <v>146</v>
      </c>
      <c r="G52" s="125">
        <f>30-30</f>
        <v>0</v>
      </c>
      <c r="H52" s="124">
        <v>0</v>
      </c>
      <c r="I52" s="15"/>
      <c r="J52" s="14"/>
      <c r="K52" s="14"/>
    </row>
    <row r="53" spans="1:11" ht="31.5" collapsed="1">
      <c r="A53" s="10" t="s">
        <v>127</v>
      </c>
      <c r="B53" s="132" t="s">
        <v>196</v>
      </c>
      <c r="C53" s="132" t="s">
        <v>129</v>
      </c>
      <c r="D53" s="123" t="s">
        <v>130</v>
      </c>
      <c r="E53" s="123" t="s">
        <v>131</v>
      </c>
      <c r="F53" s="123" t="s">
        <v>197</v>
      </c>
      <c r="G53" s="125">
        <f>G54+G57+G62</f>
        <v>3691.4705199999999</v>
      </c>
      <c r="H53" s="124">
        <f>H54+H57+H62</f>
        <v>3127.7546199999997</v>
      </c>
      <c r="I53" s="13"/>
    </row>
    <row r="54" spans="1:11" ht="26.25" customHeight="1">
      <c r="A54" s="10" t="s">
        <v>127</v>
      </c>
      <c r="B54" s="133" t="s">
        <v>196</v>
      </c>
      <c r="C54" s="133" t="s">
        <v>128</v>
      </c>
      <c r="D54" s="123" t="s">
        <v>130</v>
      </c>
      <c r="E54" s="123" t="s">
        <v>131</v>
      </c>
      <c r="F54" s="128" t="s">
        <v>198</v>
      </c>
      <c r="G54" s="125">
        <f>G55</f>
        <v>102.47614</v>
      </c>
      <c r="H54" s="124">
        <f t="shared" ref="H54" si="14">H55</f>
        <v>99.511170000000007</v>
      </c>
      <c r="I54" s="15"/>
    </row>
    <row r="55" spans="1:11" ht="31.5" hidden="1" outlineLevel="1">
      <c r="A55" s="9" t="s">
        <v>127</v>
      </c>
      <c r="B55" s="132" t="s">
        <v>196</v>
      </c>
      <c r="C55" s="132" t="s">
        <v>128</v>
      </c>
      <c r="D55" s="123" t="s">
        <v>199</v>
      </c>
      <c r="E55" s="123" t="s">
        <v>131</v>
      </c>
      <c r="F55" s="128" t="s">
        <v>200</v>
      </c>
      <c r="G55" s="125">
        <f>SUM(G56:G56)</f>
        <v>102.47614</v>
      </c>
      <c r="H55" s="124">
        <f>SUM(H56:H56)</f>
        <v>99.511170000000007</v>
      </c>
      <c r="I55" s="15"/>
    </row>
    <row r="56" spans="1:11" ht="31.5" hidden="1" outlineLevel="1">
      <c r="A56" s="9" t="s">
        <v>127</v>
      </c>
      <c r="B56" s="132" t="s">
        <v>196</v>
      </c>
      <c r="C56" s="132" t="s">
        <v>128</v>
      </c>
      <c r="D56" s="123" t="s">
        <v>199</v>
      </c>
      <c r="E56" s="128">
        <v>244</v>
      </c>
      <c r="F56" s="126" t="s">
        <v>146</v>
      </c>
      <c r="G56" s="125">
        <f>100.61+5-3.13386</f>
        <v>102.47614</v>
      </c>
      <c r="H56" s="124">
        <v>99.511170000000007</v>
      </c>
      <c r="I56" s="15"/>
      <c r="J56" s="15"/>
      <c r="K56" s="15"/>
    </row>
    <row r="57" spans="1:11" ht="21.75" customHeight="1" collapsed="1">
      <c r="A57" s="10" t="s">
        <v>127</v>
      </c>
      <c r="B57" s="132" t="s">
        <v>196</v>
      </c>
      <c r="C57" s="132" t="s">
        <v>133</v>
      </c>
      <c r="D57" s="123" t="s">
        <v>130</v>
      </c>
      <c r="E57" s="123" t="s">
        <v>131</v>
      </c>
      <c r="F57" s="123" t="s">
        <v>201</v>
      </c>
      <c r="G57" s="125">
        <f t="shared" ref="G57" si="15">G58+G60</f>
        <v>257</v>
      </c>
      <c r="H57" s="124">
        <f t="shared" ref="H57" si="16">H58+H60</f>
        <v>254.91654</v>
      </c>
      <c r="I57" s="15"/>
    </row>
    <row r="58" spans="1:11" ht="31.5" hidden="1" outlineLevel="1">
      <c r="A58" s="9" t="s">
        <v>127</v>
      </c>
      <c r="B58" s="132" t="s">
        <v>196</v>
      </c>
      <c r="C58" s="132" t="s">
        <v>133</v>
      </c>
      <c r="D58" s="123" t="s">
        <v>202</v>
      </c>
      <c r="E58" s="123" t="s">
        <v>131</v>
      </c>
      <c r="F58" s="128" t="s">
        <v>203</v>
      </c>
      <c r="G58" s="125">
        <f t="shared" ref="G58:H58" si="17">G59</f>
        <v>6</v>
      </c>
      <c r="H58" s="124">
        <f t="shared" si="17"/>
        <v>3.9165399999999999</v>
      </c>
      <c r="I58" s="15"/>
    </row>
    <row r="59" spans="1:11" ht="31.5" hidden="1" outlineLevel="1">
      <c r="A59" s="9" t="s">
        <v>127</v>
      </c>
      <c r="B59" s="132" t="s">
        <v>196</v>
      </c>
      <c r="C59" s="132" t="s">
        <v>133</v>
      </c>
      <c r="D59" s="123" t="s">
        <v>202</v>
      </c>
      <c r="E59" s="123">
        <v>244</v>
      </c>
      <c r="F59" s="126" t="s">
        <v>146</v>
      </c>
      <c r="G59" s="125">
        <v>6</v>
      </c>
      <c r="H59" s="124">
        <v>3.9165399999999999</v>
      </c>
      <c r="I59" s="15"/>
      <c r="J59" s="15"/>
      <c r="K59" s="15"/>
    </row>
    <row r="60" spans="1:11" ht="70.5" hidden="1" customHeight="1" outlineLevel="1">
      <c r="A60" s="9" t="s">
        <v>127</v>
      </c>
      <c r="B60" s="132" t="s">
        <v>196</v>
      </c>
      <c r="C60" s="132" t="s">
        <v>133</v>
      </c>
      <c r="D60" s="123" t="s">
        <v>204</v>
      </c>
      <c r="E60" s="123" t="s">
        <v>131</v>
      </c>
      <c r="F60" s="131" t="s">
        <v>205</v>
      </c>
      <c r="G60" s="125">
        <f t="shared" ref="G60:H60" si="18">G61</f>
        <v>251</v>
      </c>
      <c r="H60" s="124">
        <f t="shared" si="18"/>
        <v>251</v>
      </c>
      <c r="I60" s="15"/>
    </row>
    <row r="61" spans="1:11" ht="31.5" hidden="1" outlineLevel="1">
      <c r="A61" s="9" t="s">
        <v>127</v>
      </c>
      <c r="B61" s="132" t="s">
        <v>196</v>
      </c>
      <c r="C61" s="132" t="s">
        <v>133</v>
      </c>
      <c r="D61" s="123" t="s">
        <v>204</v>
      </c>
      <c r="E61" s="123">
        <v>540</v>
      </c>
      <c r="F61" s="123" t="s">
        <v>191</v>
      </c>
      <c r="G61" s="125">
        <v>251</v>
      </c>
      <c r="H61" s="124">
        <v>251</v>
      </c>
      <c r="I61" s="15"/>
    </row>
    <row r="62" spans="1:11" ht="23.25" customHeight="1" collapsed="1">
      <c r="A62" s="10" t="s">
        <v>127</v>
      </c>
      <c r="B62" s="132" t="s">
        <v>196</v>
      </c>
      <c r="C62" s="132" t="s">
        <v>141</v>
      </c>
      <c r="D62" s="123" t="s">
        <v>130</v>
      </c>
      <c r="E62" s="123" t="s">
        <v>131</v>
      </c>
      <c r="F62" s="123" t="s">
        <v>206</v>
      </c>
      <c r="G62" s="125">
        <f>G63+G78+G80</f>
        <v>3331.9943800000001</v>
      </c>
      <c r="H62" s="124">
        <f t="shared" ref="H62" si="19">H63</f>
        <v>2773.3269099999998</v>
      </c>
      <c r="I62" s="15"/>
    </row>
    <row r="63" spans="1:11" ht="78.75" hidden="1" outlineLevel="1">
      <c r="A63" s="9" t="s">
        <v>127</v>
      </c>
      <c r="B63" s="132" t="s">
        <v>196</v>
      </c>
      <c r="C63" s="132" t="s">
        <v>141</v>
      </c>
      <c r="D63" s="128" t="s">
        <v>207</v>
      </c>
      <c r="E63" s="123" t="s">
        <v>131</v>
      </c>
      <c r="F63" s="128" t="s">
        <v>208</v>
      </c>
      <c r="G63" s="125">
        <f>G64</f>
        <v>2972.1943799999999</v>
      </c>
      <c r="H63" s="124">
        <f t="shared" ref="H63" si="20">H64</f>
        <v>2773.3269099999998</v>
      </c>
      <c r="I63" s="15"/>
    </row>
    <row r="64" spans="1:11" ht="47.25" hidden="1" outlineLevel="1">
      <c r="A64" s="9" t="s">
        <v>127</v>
      </c>
      <c r="B64" s="132" t="s">
        <v>196</v>
      </c>
      <c r="C64" s="132" t="s">
        <v>141</v>
      </c>
      <c r="D64" s="128" t="s">
        <v>209</v>
      </c>
      <c r="E64" s="123" t="s">
        <v>131</v>
      </c>
      <c r="F64" s="128" t="s">
        <v>210</v>
      </c>
      <c r="G64" s="125">
        <f>G65+G68+G70+G72+G74+G76</f>
        <v>2972.1943799999999</v>
      </c>
      <c r="H64" s="124">
        <f t="shared" ref="H64" si="21">H65+H68+H70+H72+H74+H76</f>
        <v>2773.3269099999998</v>
      </c>
      <c r="I64" s="15"/>
    </row>
    <row r="65" spans="1:9" ht="31.5" hidden="1" outlineLevel="1">
      <c r="A65" s="9" t="s">
        <v>127</v>
      </c>
      <c r="B65" s="132" t="s">
        <v>196</v>
      </c>
      <c r="C65" s="132" t="s">
        <v>141</v>
      </c>
      <c r="D65" s="128" t="s">
        <v>211</v>
      </c>
      <c r="E65" s="123" t="s">
        <v>131</v>
      </c>
      <c r="F65" s="128" t="s">
        <v>212</v>
      </c>
      <c r="G65" s="125">
        <f t="shared" ref="G65" si="22">G66+G67</f>
        <v>777.41000000000008</v>
      </c>
      <c r="H65" s="124">
        <f t="shared" ref="H65" si="23">H66+H67</f>
        <v>581.02337</v>
      </c>
      <c r="I65" s="15"/>
    </row>
    <row r="66" spans="1:9" ht="31.5" hidden="1" outlineLevel="1">
      <c r="A66" s="9" t="s">
        <v>127</v>
      </c>
      <c r="B66" s="132" t="s">
        <v>196</v>
      </c>
      <c r="C66" s="132" t="s">
        <v>141</v>
      </c>
      <c r="D66" s="128" t="s">
        <v>211</v>
      </c>
      <c r="E66" s="123">
        <v>244</v>
      </c>
      <c r="F66" s="126" t="s">
        <v>146</v>
      </c>
      <c r="G66" s="125">
        <f>53+200-3+12.41</f>
        <v>262.41000000000003</v>
      </c>
      <c r="H66" s="124">
        <v>262.10908999999998</v>
      </c>
      <c r="I66" s="15"/>
    </row>
    <row r="67" spans="1:9" ht="31.5" hidden="1" outlineLevel="1">
      <c r="A67" s="9" t="s">
        <v>127</v>
      </c>
      <c r="B67" s="132" t="s">
        <v>196</v>
      </c>
      <c r="C67" s="132" t="s">
        <v>141</v>
      </c>
      <c r="D67" s="128" t="s">
        <v>211</v>
      </c>
      <c r="E67" s="123" t="s">
        <v>213</v>
      </c>
      <c r="F67" s="126" t="s">
        <v>214</v>
      </c>
      <c r="G67" s="125">
        <f>245+20+250</f>
        <v>515</v>
      </c>
      <c r="H67" s="124">
        <v>318.91428000000002</v>
      </c>
      <c r="I67" s="15"/>
    </row>
    <row r="68" spans="1:9" ht="31.5" hidden="1" outlineLevel="1">
      <c r="A68" s="9" t="s">
        <v>127</v>
      </c>
      <c r="B68" s="132" t="s">
        <v>196</v>
      </c>
      <c r="C68" s="132" t="s">
        <v>141</v>
      </c>
      <c r="D68" s="128" t="s">
        <v>215</v>
      </c>
      <c r="E68" s="123" t="s">
        <v>131</v>
      </c>
      <c r="F68" s="128" t="s">
        <v>216</v>
      </c>
      <c r="G68" s="125">
        <f t="shared" ref="G68:H68" si="24">G69</f>
        <v>692.79</v>
      </c>
      <c r="H68" s="124">
        <f t="shared" si="24"/>
        <v>692.71078999999997</v>
      </c>
      <c r="I68" s="15"/>
    </row>
    <row r="69" spans="1:9" ht="31.5" hidden="1" outlineLevel="1">
      <c r="A69" s="9" t="s">
        <v>127</v>
      </c>
      <c r="B69" s="132" t="s">
        <v>196</v>
      </c>
      <c r="C69" s="132" t="s">
        <v>141</v>
      </c>
      <c r="D69" s="128" t="s">
        <v>215</v>
      </c>
      <c r="E69" s="123">
        <v>244</v>
      </c>
      <c r="F69" s="126" t="s">
        <v>146</v>
      </c>
      <c r="G69" s="125">
        <f>400+218-75.41+250.2-100</f>
        <v>692.79</v>
      </c>
      <c r="H69" s="124">
        <v>692.71078999999997</v>
      </c>
      <c r="I69" s="15"/>
    </row>
    <row r="70" spans="1:9" ht="31.5" hidden="1" outlineLevel="1">
      <c r="A70" s="9" t="s">
        <v>127</v>
      </c>
      <c r="B70" s="132" t="s">
        <v>196</v>
      </c>
      <c r="C70" s="132" t="s">
        <v>141</v>
      </c>
      <c r="D70" s="128" t="s">
        <v>217</v>
      </c>
      <c r="E70" s="123" t="s">
        <v>131</v>
      </c>
      <c r="F70" s="128" t="s">
        <v>218</v>
      </c>
      <c r="G70" s="125">
        <f t="shared" ref="G70:H70" si="25">G71</f>
        <v>347.8048</v>
      </c>
      <c r="H70" s="124">
        <f t="shared" si="25"/>
        <v>347.8048</v>
      </c>
      <c r="I70" s="15"/>
    </row>
    <row r="71" spans="1:9" ht="31.5" hidden="1" outlineLevel="1">
      <c r="A71" s="9" t="s">
        <v>127</v>
      </c>
      <c r="B71" s="132" t="s">
        <v>196</v>
      </c>
      <c r="C71" s="132" t="s">
        <v>141</v>
      </c>
      <c r="D71" s="128" t="s">
        <v>217</v>
      </c>
      <c r="E71" s="123">
        <v>244</v>
      </c>
      <c r="F71" s="126" t="s">
        <v>146</v>
      </c>
      <c r="G71" s="125">
        <f>14+60+314-39-1.1952</f>
        <v>347.8048</v>
      </c>
      <c r="H71" s="124">
        <v>347.8048</v>
      </c>
      <c r="I71" s="15"/>
    </row>
    <row r="72" spans="1:9" ht="27" hidden="1" customHeight="1" outlineLevel="1">
      <c r="A72" s="9" t="s">
        <v>127</v>
      </c>
      <c r="B72" s="132" t="s">
        <v>196</v>
      </c>
      <c r="C72" s="132" t="s">
        <v>141</v>
      </c>
      <c r="D72" s="128" t="s">
        <v>219</v>
      </c>
      <c r="E72" s="123" t="s">
        <v>131</v>
      </c>
      <c r="F72" s="128" t="s">
        <v>220</v>
      </c>
      <c r="G72" s="125">
        <f>G73</f>
        <v>323.40958000000001</v>
      </c>
      <c r="H72" s="124">
        <f t="shared" ref="H72" si="26">H73</f>
        <v>321.00794999999999</v>
      </c>
      <c r="I72" s="15"/>
    </row>
    <row r="73" spans="1:9" ht="31.5" hidden="1" outlineLevel="1">
      <c r="A73" s="9" t="s">
        <v>127</v>
      </c>
      <c r="B73" s="132" t="s">
        <v>196</v>
      </c>
      <c r="C73" s="132" t="s">
        <v>141</v>
      </c>
      <c r="D73" s="128" t="s">
        <v>219</v>
      </c>
      <c r="E73" s="123">
        <v>244</v>
      </c>
      <c r="F73" s="126" t="s">
        <v>146</v>
      </c>
      <c r="G73" s="125">
        <f>480-205-171.16+230-10.43042</f>
        <v>323.40958000000001</v>
      </c>
      <c r="H73" s="124">
        <v>321.00794999999999</v>
      </c>
      <c r="I73" s="15"/>
    </row>
    <row r="74" spans="1:9" ht="78.75" hidden="1" outlineLevel="1">
      <c r="A74" s="9" t="s">
        <v>127</v>
      </c>
      <c r="B74" s="132" t="s">
        <v>196</v>
      </c>
      <c r="C74" s="132" t="s">
        <v>141</v>
      </c>
      <c r="D74" s="128" t="s">
        <v>221</v>
      </c>
      <c r="E74" s="123" t="s">
        <v>131</v>
      </c>
      <c r="F74" s="126" t="s">
        <v>222</v>
      </c>
      <c r="G74" s="125">
        <f>G75</f>
        <v>166.16</v>
      </c>
      <c r="H74" s="124">
        <f t="shared" ref="H74" si="27">H75</f>
        <v>166.16</v>
      </c>
      <c r="I74" s="15"/>
    </row>
    <row r="75" spans="1:9" ht="31.5" hidden="1" outlineLevel="1">
      <c r="A75" s="9" t="s">
        <v>127</v>
      </c>
      <c r="B75" s="132" t="s">
        <v>196</v>
      </c>
      <c r="C75" s="132" t="s">
        <v>141</v>
      </c>
      <c r="D75" s="128" t="s">
        <v>221</v>
      </c>
      <c r="E75" s="123">
        <v>244</v>
      </c>
      <c r="F75" s="126" t="s">
        <v>146</v>
      </c>
      <c r="G75" s="125">
        <v>166.16</v>
      </c>
      <c r="H75" s="124">
        <v>166.16</v>
      </c>
      <c r="I75" s="15"/>
    </row>
    <row r="76" spans="1:9" ht="78.75" hidden="1" outlineLevel="1">
      <c r="A76" s="9" t="s">
        <v>127</v>
      </c>
      <c r="B76" s="132" t="s">
        <v>196</v>
      </c>
      <c r="C76" s="132" t="s">
        <v>141</v>
      </c>
      <c r="D76" s="128" t="s">
        <v>221</v>
      </c>
      <c r="E76" s="123" t="s">
        <v>131</v>
      </c>
      <c r="F76" s="126" t="s">
        <v>223</v>
      </c>
      <c r="G76" s="125">
        <f>G77</f>
        <v>664.62</v>
      </c>
      <c r="H76" s="124">
        <f t="shared" ref="H76" si="28">H77</f>
        <v>664.62</v>
      </c>
      <c r="I76" s="15"/>
    </row>
    <row r="77" spans="1:9" ht="31.5" hidden="1" outlineLevel="1">
      <c r="A77" s="9" t="s">
        <v>127</v>
      </c>
      <c r="B77" s="132" t="s">
        <v>196</v>
      </c>
      <c r="C77" s="132" t="s">
        <v>141</v>
      </c>
      <c r="D77" s="128" t="s">
        <v>221</v>
      </c>
      <c r="E77" s="123">
        <v>244</v>
      </c>
      <c r="F77" s="126" t="s">
        <v>146</v>
      </c>
      <c r="G77" s="125">
        <v>664.62</v>
      </c>
      <c r="H77" s="124">
        <v>664.62</v>
      </c>
      <c r="I77" s="15"/>
    </row>
    <row r="78" spans="1:9" ht="31.5" hidden="1" outlineLevel="1">
      <c r="A78" s="9" t="s">
        <v>127</v>
      </c>
      <c r="B78" s="132" t="s">
        <v>196</v>
      </c>
      <c r="C78" s="132" t="s">
        <v>141</v>
      </c>
      <c r="D78" s="128" t="s">
        <v>224</v>
      </c>
      <c r="E78" s="123" t="s">
        <v>131</v>
      </c>
      <c r="F78" s="128" t="s">
        <v>225</v>
      </c>
      <c r="G78" s="125">
        <f t="shared" ref="G78:H80" si="29">G79</f>
        <v>259.8</v>
      </c>
      <c r="H78" s="124">
        <f t="shared" si="29"/>
        <v>0</v>
      </c>
      <c r="I78" s="15"/>
    </row>
    <row r="79" spans="1:9" ht="31.5" hidden="1" outlineLevel="1">
      <c r="A79" s="9" t="s">
        <v>127</v>
      </c>
      <c r="B79" s="132" t="s">
        <v>196</v>
      </c>
      <c r="C79" s="132" t="s">
        <v>141</v>
      </c>
      <c r="D79" s="128" t="s">
        <v>224</v>
      </c>
      <c r="E79" s="123">
        <v>244</v>
      </c>
      <c r="F79" s="126" t="s">
        <v>146</v>
      </c>
      <c r="G79" s="125">
        <v>259.8</v>
      </c>
      <c r="H79" s="124">
        <v>0</v>
      </c>
      <c r="I79" s="15"/>
    </row>
    <row r="80" spans="1:9" ht="31.5" hidden="1" outlineLevel="1">
      <c r="A80" s="9" t="s">
        <v>127</v>
      </c>
      <c r="B80" s="132" t="s">
        <v>196</v>
      </c>
      <c r="C80" s="132" t="s">
        <v>141</v>
      </c>
      <c r="D80" s="128" t="s">
        <v>162</v>
      </c>
      <c r="E80" s="123" t="s">
        <v>131</v>
      </c>
      <c r="F80" s="128" t="s">
        <v>163</v>
      </c>
      <c r="G80" s="125">
        <f t="shared" si="29"/>
        <v>100</v>
      </c>
      <c r="H80" s="124">
        <f t="shared" si="29"/>
        <v>0</v>
      </c>
      <c r="I80" s="15"/>
    </row>
    <row r="81" spans="1:11" ht="31.5" hidden="1" outlineLevel="1">
      <c r="A81" s="9" t="s">
        <v>127</v>
      </c>
      <c r="B81" s="132" t="s">
        <v>196</v>
      </c>
      <c r="C81" s="132" t="s">
        <v>141</v>
      </c>
      <c r="D81" s="128" t="s">
        <v>162</v>
      </c>
      <c r="E81" s="123">
        <v>244</v>
      </c>
      <c r="F81" s="126" t="s">
        <v>146</v>
      </c>
      <c r="G81" s="125">
        <v>100</v>
      </c>
      <c r="H81" s="124">
        <v>0</v>
      </c>
      <c r="I81" s="15"/>
    </row>
    <row r="82" spans="1:11" ht="26.25" customHeight="1" collapsed="1">
      <c r="A82" s="10" t="s">
        <v>127</v>
      </c>
      <c r="B82" s="132" t="s">
        <v>226</v>
      </c>
      <c r="C82" s="132" t="s">
        <v>129</v>
      </c>
      <c r="D82" s="123" t="s">
        <v>130</v>
      </c>
      <c r="E82" s="123" t="s">
        <v>131</v>
      </c>
      <c r="F82" s="123" t="s">
        <v>227</v>
      </c>
      <c r="G82" s="125">
        <f>G83</f>
        <v>6524.6659999999993</v>
      </c>
      <c r="H82" s="124">
        <f t="shared" ref="H82" si="30">H83</f>
        <v>6035.4447599999994</v>
      </c>
      <c r="I82" s="13"/>
    </row>
    <row r="83" spans="1:11" ht="23.25" customHeight="1">
      <c r="A83" s="10" t="s">
        <v>127</v>
      </c>
      <c r="B83" s="132" t="s">
        <v>226</v>
      </c>
      <c r="C83" s="132" t="s">
        <v>128</v>
      </c>
      <c r="D83" s="123" t="s">
        <v>130</v>
      </c>
      <c r="E83" s="123" t="s">
        <v>131</v>
      </c>
      <c r="F83" s="123" t="s">
        <v>228</v>
      </c>
      <c r="G83" s="125">
        <f>G84+G103+G105-0.01</f>
        <v>6524.6659999999993</v>
      </c>
      <c r="H83" s="124">
        <f>H84+H103+H105</f>
        <v>6035.4447599999994</v>
      </c>
      <c r="I83" s="15"/>
    </row>
    <row r="84" spans="1:11" ht="94.5" hidden="1" outlineLevel="1">
      <c r="A84" s="9" t="s">
        <v>127</v>
      </c>
      <c r="B84" s="132" t="s">
        <v>226</v>
      </c>
      <c r="C84" s="132" t="s">
        <v>128</v>
      </c>
      <c r="D84" s="128" t="s">
        <v>229</v>
      </c>
      <c r="E84" s="123" t="s">
        <v>131</v>
      </c>
      <c r="F84" s="128" t="s">
        <v>230</v>
      </c>
      <c r="G84" s="125">
        <f>G85</f>
        <v>6285.6759999999995</v>
      </c>
      <c r="H84" s="124">
        <f t="shared" ref="H84" si="31">H85</f>
        <v>5796.4447599999994</v>
      </c>
      <c r="I84" s="15"/>
    </row>
    <row r="85" spans="1:11" ht="63" hidden="1" outlineLevel="1">
      <c r="A85" s="9" t="s">
        <v>127</v>
      </c>
      <c r="B85" s="132" t="s">
        <v>226</v>
      </c>
      <c r="C85" s="132" t="s">
        <v>128</v>
      </c>
      <c r="D85" s="128" t="s">
        <v>231</v>
      </c>
      <c r="E85" s="123" t="s">
        <v>131</v>
      </c>
      <c r="F85" s="128" t="s">
        <v>232</v>
      </c>
      <c r="G85" s="125">
        <f>G86+G89+G92+G98+G101</f>
        <v>6285.6759999999995</v>
      </c>
      <c r="H85" s="124">
        <f>H86+H89+H92+H98+H101</f>
        <v>5796.4447599999994</v>
      </c>
      <c r="I85" s="15"/>
    </row>
    <row r="86" spans="1:11" ht="47.25" hidden="1" outlineLevel="1">
      <c r="A86" s="9" t="s">
        <v>127</v>
      </c>
      <c r="B86" s="132" t="s">
        <v>226</v>
      </c>
      <c r="C86" s="132" t="s">
        <v>128</v>
      </c>
      <c r="D86" s="128" t="s">
        <v>233</v>
      </c>
      <c r="E86" s="123" t="s">
        <v>131</v>
      </c>
      <c r="F86" s="128" t="s">
        <v>234</v>
      </c>
      <c r="G86" s="125">
        <f t="shared" ref="G86" si="32">SUM(G87:G88)</f>
        <v>18.62</v>
      </c>
      <c r="H86" s="124">
        <f t="shared" ref="H86" si="33">SUM(H87:H88)</f>
        <v>18.619999999999997</v>
      </c>
      <c r="I86" s="15"/>
    </row>
    <row r="87" spans="1:11" ht="31.5" hidden="1" outlineLevel="1">
      <c r="A87" s="9" t="s">
        <v>127</v>
      </c>
      <c r="B87" s="132" t="s">
        <v>226</v>
      </c>
      <c r="C87" s="132" t="s">
        <v>128</v>
      </c>
      <c r="D87" s="128" t="s">
        <v>233</v>
      </c>
      <c r="E87" s="123" t="s">
        <v>235</v>
      </c>
      <c r="F87" s="128" t="s">
        <v>236</v>
      </c>
      <c r="G87" s="125">
        <v>14.3</v>
      </c>
      <c r="H87" s="124">
        <v>14.301069999999999</v>
      </c>
      <c r="I87" s="16"/>
      <c r="J87" s="16"/>
      <c r="K87" s="16"/>
    </row>
    <row r="88" spans="1:11" ht="63" hidden="1" outlineLevel="1">
      <c r="A88" s="9" t="s">
        <v>127</v>
      </c>
      <c r="B88" s="132" t="s">
        <v>226</v>
      </c>
      <c r="C88" s="132" t="s">
        <v>128</v>
      </c>
      <c r="D88" s="128" t="s">
        <v>233</v>
      </c>
      <c r="E88" s="123" t="s">
        <v>237</v>
      </c>
      <c r="F88" s="123" t="s">
        <v>238</v>
      </c>
      <c r="G88" s="125">
        <v>4.32</v>
      </c>
      <c r="H88" s="124">
        <v>4.3189299999999999</v>
      </c>
      <c r="I88" s="16"/>
      <c r="J88" s="16"/>
      <c r="K88" s="16"/>
    </row>
    <row r="89" spans="1:11" ht="47.25" hidden="1" outlineLevel="1">
      <c r="A89" s="9" t="s">
        <v>127</v>
      </c>
      <c r="B89" s="132" t="s">
        <v>226</v>
      </c>
      <c r="C89" s="132" t="s">
        <v>128</v>
      </c>
      <c r="D89" s="128" t="s">
        <v>239</v>
      </c>
      <c r="E89" s="123" t="s">
        <v>131</v>
      </c>
      <c r="F89" s="128" t="s">
        <v>240</v>
      </c>
      <c r="G89" s="125">
        <f t="shared" ref="G89" si="34">SUM(G90:G91)</f>
        <v>1843.2</v>
      </c>
      <c r="H89" s="124">
        <f t="shared" ref="H89" si="35">SUM(H90:H91)</f>
        <v>1843.2</v>
      </c>
      <c r="I89" s="15"/>
      <c r="J89" s="15"/>
      <c r="K89" s="15"/>
    </row>
    <row r="90" spans="1:11" ht="31.5" hidden="1" outlineLevel="1">
      <c r="A90" s="9" t="s">
        <v>127</v>
      </c>
      <c r="B90" s="132" t="s">
        <v>226</v>
      </c>
      <c r="C90" s="132" t="s">
        <v>128</v>
      </c>
      <c r="D90" s="128" t="s">
        <v>239</v>
      </c>
      <c r="E90" s="123" t="s">
        <v>235</v>
      </c>
      <c r="F90" s="128" t="s">
        <v>236</v>
      </c>
      <c r="G90" s="125">
        <f>638.79+394.01+382.87</f>
        <v>1415.67</v>
      </c>
      <c r="H90" s="124">
        <v>1415.6682000000001</v>
      </c>
      <c r="I90" s="16"/>
      <c r="J90" s="16"/>
      <c r="K90" s="16"/>
    </row>
    <row r="91" spans="1:11" ht="63" hidden="1" outlineLevel="1">
      <c r="A91" s="9" t="s">
        <v>127</v>
      </c>
      <c r="B91" s="132" t="s">
        <v>226</v>
      </c>
      <c r="C91" s="132" t="s">
        <v>128</v>
      </c>
      <c r="D91" s="128" t="s">
        <v>239</v>
      </c>
      <c r="E91" s="123" t="s">
        <v>237</v>
      </c>
      <c r="F91" s="123" t="s">
        <v>238</v>
      </c>
      <c r="G91" s="125">
        <f>192.91+118.99+115.63</f>
        <v>427.53</v>
      </c>
      <c r="H91" s="124">
        <v>427.53179999999998</v>
      </c>
      <c r="I91" s="16"/>
      <c r="J91" s="16"/>
      <c r="K91" s="16"/>
    </row>
    <row r="92" spans="1:11" ht="47.25" hidden="1" outlineLevel="1">
      <c r="A92" s="9" t="s">
        <v>127</v>
      </c>
      <c r="B92" s="132" t="s">
        <v>226</v>
      </c>
      <c r="C92" s="132" t="s">
        <v>128</v>
      </c>
      <c r="D92" s="123" t="s">
        <v>241</v>
      </c>
      <c r="E92" s="123" t="s">
        <v>131</v>
      </c>
      <c r="F92" s="128" t="s">
        <v>242</v>
      </c>
      <c r="G92" s="125">
        <f>G93+G94+G95+G96+G97</f>
        <v>3652.7959999999998</v>
      </c>
      <c r="H92" s="124">
        <f>H93+H94+H96+H97+H95</f>
        <v>3180.7018399999997</v>
      </c>
      <c r="I92" s="16"/>
      <c r="J92" s="16"/>
      <c r="K92" s="16"/>
    </row>
    <row r="93" spans="1:11" ht="31.5" hidden="1" outlineLevel="1">
      <c r="A93" s="9" t="s">
        <v>127</v>
      </c>
      <c r="B93" s="132" t="s">
        <v>226</v>
      </c>
      <c r="C93" s="132" t="s">
        <v>128</v>
      </c>
      <c r="D93" s="123" t="s">
        <v>241</v>
      </c>
      <c r="E93" s="123">
        <v>111</v>
      </c>
      <c r="F93" s="123" t="s">
        <v>243</v>
      </c>
      <c r="G93" s="125">
        <v>1428.93093</v>
      </c>
      <c r="H93" s="124">
        <v>1420.52008</v>
      </c>
      <c r="I93" s="16"/>
      <c r="J93" s="16"/>
      <c r="K93" s="16"/>
    </row>
    <row r="94" spans="1:11" ht="63" hidden="1" outlineLevel="1">
      <c r="A94" s="9" t="s">
        <v>127</v>
      </c>
      <c r="B94" s="132" t="s">
        <v>226</v>
      </c>
      <c r="C94" s="132" t="s">
        <v>128</v>
      </c>
      <c r="D94" s="123" t="s">
        <v>241</v>
      </c>
      <c r="E94" s="123" t="s">
        <v>237</v>
      </c>
      <c r="F94" s="123" t="s">
        <v>238</v>
      </c>
      <c r="G94" s="125">
        <v>428.52006999999998</v>
      </c>
      <c r="H94" s="124">
        <v>425.51922000000002</v>
      </c>
      <c r="I94" s="16"/>
      <c r="J94" s="16"/>
      <c r="K94" s="16"/>
    </row>
    <row r="95" spans="1:11" ht="47.25" hidden="1" outlineLevel="1">
      <c r="A95" s="9" t="s">
        <v>127</v>
      </c>
      <c r="B95" s="132" t="s">
        <v>226</v>
      </c>
      <c r="C95" s="132" t="s">
        <v>128</v>
      </c>
      <c r="D95" s="123" t="s">
        <v>241</v>
      </c>
      <c r="E95" s="123" t="s">
        <v>244</v>
      </c>
      <c r="F95" s="123" t="s">
        <v>245</v>
      </c>
      <c r="G95" s="125">
        <v>115</v>
      </c>
      <c r="H95" s="124">
        <v>115</v>
      </c>
      <c r="I95" s="16"/>
      <c r="J95" s="16"/>
      <c r="K95" s="16"/>
    </row>
    <row r="96" spans="1:11" ht="31.5" hidden="1" outlineLevel="1">
      <c r="A96" s="9" t="s">
        <v>127</v>
      </c>
      <c r="B96" s="132" t="s">
        <v>226</v>
      </c>
      <c r="C96" s="132" t="s">
        <v>128</v>
      </c>
      <c r="D96" s="123" t="s">
        <v>241</v>
      </c>
      <c r="E96" s="123">
        <v>244</v>
      </c>
      <c r="F96" s="126" t="s">
        <v>146</v>
      </c>
      <c r="G96" s="125">
        <v>288.15908000000002</v>
      </c>
      <c r="H96" s="124">
        <v>278.72421000000003</v>
      </c>
      <c r="I96" s="15"/>
    </row>
    <row r="97" spans="1:11" ht="31.5" hidden="1" outlineLevel="1">
      <c r="A97" s="9" t="s">
        <v>127</v>
      </c>
      <c r="B97" s="132" t="s">
        <v>226</v>
      </c>
      <c r="C97" s="132" t="s">
        <v>128</v>
      </c>
      <c r="D97" s="123" t="s">
        <v>241</v>
      </c>
      <c r="E97" s="123" t="s">
        <v>213</v>
      </c>
      <c r="F97" s="126" t="s">
        <v>214</v>
      </c>
      <c r="G97" s="125">
        <f>1230+260-91.01-6.80408</f>
        <v>1392.1859199999999</v>
      </c>
      <c r="H97" s="124">
        <v>940.93832999999995</v>
      </c>
      <c r="I97" s="15"/>
    </row>
    <row r="98" spans="1:11" ht="31.5" hidden="1" outlineLevel="1">
      <c r="A98" s="9" t="s">
        <v>127</v>
      </c>
      <c r="B98" s="132" t="s">
        <v>226</v>
      </c>
      <c r="C98" s="132" t="s">
        <v>128</v>
      </c>
      <c r="D98" s="123" t="s">
        <v>246</v>
      </c>
      <c r="E98" s="123" t="s">
        <v>131</v>
      </c>
      <c r="F98" s="128" t="s">
        <v>247</v>
      </c>
      <c r="G98" s="125">
        <f>G99+G100</f>
        <v>217.82999999999998</v>
      </c>
      <c r="H98" s="124">
        <f t="shared" ref="H98" si="36">H99+H100</f>
        <v>214.82999999999998</v>
      </c>
      <c r="I98" s="15"/>
    </row>
    <row r="99" spans="1:11" ht="31.5" hidden="1" outlineLevel="1">
      <c r="A99" s="9" t="s">
        <v>127</v>
      </c>
      <c r="B99" s="132" t="s">
        <v>226</v>
      </c>
      <c r="C99" s="132" t="s">
        <v>128</v>
      </c>
      <c r="D99" s="123" t="s">
        <v>246</v>
      </c>
      <c r="E99" s="123">
        <v>111</v>
      </c>
      <c r="F99" s="123" t="s">
        <v>243</v>
      </c>
      <c r="G99" s="125">
        <v>168</v>
      </c>
      <c r="H99" s="124">
        <v>165</v>
      </c>
      <c r="I99" s="15"/>
      <c r="J99" s="15"/>
      <c r="K99" s="15"/>
    </row>
    <row r="100" spans="1:11" ht="63" hidden="1" outlineLevel="1">
      <c r="A100" s="9" t="s">
        <v>127</v>
      </c>
      <c r="B100" s="132" t="s">
        <v>226</v>
      </c>
      <c r="C100" s="132" t="s">
        <v>128</v>
      </c>
      <c r="D100" s="123" t="s">
        <v>246</v>
      </c>
      <c r="E100" s="123" t="s">
        <v>237</v>
      </c>
      <c r="F100" s="123" t="s">
        <v>238</v>
      </c>
      <c r="G100" s="125">
        <v>49.83</v>
      </c>
      <c r="H100" s="124">
        <v>49.83</v>
      </c>
      <c r="I100" s="15"/>
      <c r="J100" s="15"/>
      <c r="K100" s="15"/>
    </row>
    <row r="101" spans="1:11" ht="47.25" hidden="1" outlineLevel="1">
      <c r="A101" s="9" t="s">
        <v>127</v>
      </c>
      <c r="B101" s="132" t="s">
        <v>226</v>
      </c>
      <c r="C101" s="132" t="s">
        <v>128</v>
      </c>
      <c r="D101" s="128" t="s">
        <v>248</v>
      </c>
      <c r="E101" s="123" t="s">
        <v>131</v>
      </c>
      <c r="F101" s="128" t="s">
        <v>249</v>
      </c>
      <c r="G101" s="125">
        <f t="shared" ref="G101:H101" si="37">G102</f>
        <v>553.23</v>
      </c>
      <c r="H101" s="124">
        <f t="shared" si="37"/>
        <v>539.09292000000005</v>
      </c>
      <c r="I101" s="15"/>
    </row>
    <row r="102" spans="1:11" ht="31.5" hidden="1" outlineLevel="1">
      <c r="A102" s="9" t="s">
        <v>127</v>
      </c>
      <c r="B102" s="132" t="s">
        <v>226</v>
      </c>
      <c r="C102" s="132" t="s">
        <v>128</v>
      </c>
      <c r="D102" s="128" t="s">
        <v>248</v>
      </c>
      <c r="E102" s="123">
        <v>244</v>
      </c>
      <c r="F102" s="126" t="s">
        <v>146</v>
      </c>
      <c r="G102" s="125">
        <v>553.23</v>
      </c>
      <c r="H102" s="124">
        <v>539.09292000000005</v>
      </c>
      <c r="I102" s="15"/>
      <c r="J102" s="14"/>
      <c r="K102" s="14"/>
    </row>
    <row r="103" spans="1:11" ht="47.25" hidden="1" outlineLevel="1">
      <c r="A103" s="9" t="s">
        <v>127</v>
      </c>
      <c r="B103" s="132" t="s">
        <v>226</v>
      </c>
      <c r="C103" s="132" t="s">
        <v>128</v>
      </c>
      <c r="D103" s="123" t="s">
        <v>250</v>
      </c>
      <c r="E103" s="123" t="s">
        <v>131</v>
      </c>
      <c r="F103" s="126" t="s">
        <v>251</v>
      </c>
      <c r="G103" s="125">
        <f t="shared" ref="G103:H103" si="38">G104</f>
        <v>0</v>
      </c>
      <c r="H103" s="124">
        <f t="shared" si="38"/>
        <v>0</v>
      </c>
      <c r="I103" s="15"/>
      <c r="J103" s="14"/>
      <c r="K103" s="14"/>
    </row>
    <row r="104" spans="1:11" ht="31.5" hidden="1" outlineLevel="1">
      <c r="A104" s="9" t="s">
        <v>127</v>
      </c>
      <c r="B104" s="132" t="s">
        <v>226</v>
      </c>
      <c r="C104" s="132" t="s">
        <v>128</v>
      </c>
      <c r="D104" s="123" t="s">
        <v>250</v>
      </c>
      <c r="E104" s="123">
        <v>244</v>
      </c>
      <c r="F104" s="126" t="s">
        <v>146</v>
      </c>
      <c r="G104" s="125">
        <v>0</v>
      </c>
      <c r="H104" s="124">
        <v>0</v>
      </c>
      <c r="I104" s="15"/>
    </row>
    <row r="105" spans="1:11" ht="63" hidden="1" outlineLevel="1">
      <c r="A105" s="9" t="s">
        <v>127</v>
      </c>
      <c r="B105" s="132" t="s">
        <v>226</v>
      </c>
      <c r="C105" s="132" t="s">
        <v>128</v>
      </c>
      <c r="D105" s="123" t="s">
        <v>252</v>
      </c>
      <c r="E105" s="123" t="s">
        <v>131</v>
      </c>
      <c r="F105" s="126" t="s">
        <v>253</v>
      </c>
      <c r="G105" s="125">
        <f t="shared" ref="G105:H105" si="39">G106</f>
        <v>239</v>
      </c>
      <c r="H105" s="124">
        <f t="shared" si="39"/>
        <v>239</v>
      </c>
      <c r="I105" s="15"/>
    </row>
    <row r="106" spans="1:11" ht="31.5" hidden="1" outlineLevel="1">
      <c r="A106" s="9" t="s">
        <v>127</v>
      </c>
      <c r="B106" s="132" t="s">
        <v>226</v>
      </c>
      <c r="C106" s="132" t="s">
        <v>128</v>
      </c>
      <c r="D106" s="123" t="s">
        <v>252</v>
      </c>
      <c r="E106" s="123">
        <v>244</v>
      </c>
      <c r="F106" s="126" t="s">
        <v>146</v>
      </c>
      <c r="G106" s="125">
        <f>40+199</f>
        <v>239</v>
      </c>
      <c r="H106" s="124">
        <v>239</v>
      </c>
      <c r="I106" s="15"/>
    </row>
    <row r="107" spans="1:11" ht="31.5" hidden="1" collapsed="1">
      <c r="A107" s="10" t="s">
        <v>127</v>
      </c>
      <c r="B107" s="132" t="s">
        <v>254</v>
      </c>
      <c r="C107" s="132" t="s">
        <v>129</v>
      </c>
      <c r="D107" s="123" t="s">
        <v>130</v>
      </c>
      <c r="E107" s="123" t="s">
        <v>131</v>
      </c>
      <c r="F107" s="123" t="s">
        <v>255</v>
      </c>
      <c r="G107" s="125">
        <f t="shared" ref="G107:H110" si="40">G108</f>
        <v>0</v>
      </c>
      <c r="H107" s="124">
        <f t="shared" si="40"/>
        <v>0</v>
      </c>
      <c r="I107" s="13"/>
      <c r="J107" s="21"/>
      <c r="K107" s="21"/>
    </row>
    <row r="108" spans="1:11" ht="31.5" hidden="1">
      <c r="A108" s="10" t="s">
        <v>127</v>
      </c>
      <c r="B108" s="132" t="s">
        <v>254</v>
      </c>
      <c r="C108" s="132" t="s">
        <v>133</v>
      </c>
      <c r="D108" s="123" t="s">
        <v>130</v>
      </c>
      <c r="E108" s="123" t="s">
        <v>131</v>
      </c>
      <c r="F108" s="128" t="s">
        <v>256</v>
      </c>
      <c r="G108" s="125">
        <f>G109</f>
        <v>0</v>
      </c>
      <c r="H108" s="124">
        <f t="shared" si="40"/>
        <v>0</v>
      </c>
      <c r="I108" s="15"/>
      <c r="J108" s="21"/>
      <c r="K108" s="21"/>
    </row>
    <row r="109" spans="1:11" ht="94.5" hidden="1" outlineLevel="2">
      <c r="A109" s="9" t="s">
        <v>127</v>
      </c>
      <c r="B109" s="132" t="s">
        <v>254</v>
      </c>
      <c r="C109" s="132" t="s">
        <v>133</v>
      </c>
      <c r="D109" s="128" t="s">
        <v>229</v>
      </c>
      <c r="E109" s="123" t="s">
        <v>131</v>
      </c>
      <c r="F109" s="128" t="s">
        <v>230</v>
      </c>
      <c r="G109" s="125">
        <f t="shared" si="40"/>
        <v>0</v>
      </c>
      <c r="H109" s="124">
        <f t="shared" si="40"/>
        <v>0</v>
      </c>
      <c r="I109" s="15"/>
      <c r="J109" s="21"/>
      <c r="K109" s="21"/>
    </row>
    <row r="110" spans="1:11" ht="31.5" hidden="1" outlineLevel="2">
      <c r="A110" s="9" t="s">
        <v>127</v>
      </c>
      <c r="B110" s="132" t="s">
        <v>254</v>
      </c>
      <c r="C110" s="132" t="s">
        <v>133</v>
      </c>
      <c r="D110" s="128" t="s">
        <v>257</v>
      </c>
      <c r="E110" s="123" t="s">
        <v>131</v>
      </c>
      <c r="F110" s="128" t="s">
        <v>258</v>
      </c>
      <c r="G110" s="125">
        <f t="shared" si="40"/>
        <v>0</v>
      </c>
      <c r="H110" s="124">
        <f t="shared" si="40"/>
        <v>0</v>
      </c>
      <c r="I110" s="15"/>
      <c r="J110" s="21"/>
      <c r="K110" s="21"/>
    </row>
    <row r="111" spans="1:11" ht="31.5" hidden="1" outlineLevel="2">
      <c r="A111" s="9" t="s">
        <v>127</v>
      </c>
      <c r="B111" s="132" t="s">
        <v>254</v>
      </c>
      <c r="C111" s="132" t="s">
        <v>133</v>
      </c>
      <c r="D111" s="128" t="s">
        <v>259</v>
      </c>
      <c r="E111" s="123" t="s">
        <v>131</v>
      </c>
      <c r="F111" s="128" t="s">
        <v>260</v>
      </c>
      <c r="G111" s="125">
        <f t="shared" ref="G111:H111" si="41">G112</f>
        <v>0</v>
      </c>
      <c r="H111" s="124">
        <f t="shared" si="41"/>
        <v>0</v>
      </c>
      <c r="I111" s="15"/>
    </row>
    <row r="112" spans="1:11" ht="31.5" hidden="1" outlineLevel="2">
      <c r="A112" s="9" t="s">
        <v>127</v>
      </c>
      <c r="B112" s="132" t="s">
        <v>254</v>
      </c>
      <c r="C112" s="132" t="s">
        <v>133</v>
      </c>
      <c r="D112" s="128" t="s">
        <v>259</v>
      </c>
      <c r="E112" s="123" t="s">
        <v>145</v>
      </c>
      <c r="F112" s="128" t="s">
        <v>146</v>
      </c>
      <c r="G112" s="125">
        <f>100+100-50-100-50</f>
        <v>0</v>
      </c>
      <c r="H112" s="124">
        <v>0</v>
      </c>
      <c r="I112" s="15"/>
    </row>
    <row r="113" spans="1:9" ht="54.75" customHeight="1" collapsed="1">
      <c r="A113" s="10" t="s">
        <v>127</v>
      </c>
      <c r="B113" s="132">
        <v>14</v>
      </c>
      <c r="C113" s="132" t="s">
        <v>129</v>
      </c>
      <c r="D113" s="123" t="s">
        <v>130</v>
      </c>
      <c r="E113" s="123" t="s">
        <v>131</v>
      </c>
      <c r="F113" s="123" t="s">
        <v>261</v>
      </c>
      <c r="G113" s="125">
        <f t="shared" ref="G113:H113" si="42">G114</f>
        <v>194.4</v>
      </c>
      <c r="H113" s="124">
        <f t="shared" si="42"/>
        <v>176.53</v>
      </c>
      <c r="I113" s="15"/>
    </row>
    <row r="114" spans="1:9" ht="31.5">
      <c r="A114" s="10" t="s">
        <v>127</v>
      </c>
      <c r="B114" s="132">
        <v>14</v>
      </c>
      <c r="C114" s="132" t="s">
        <v>141</v>
      </c>
      <c r="D114" s="123" t="s">
        <v>130</v>
      </c>
      <c r="E114" s="123" t="s">
        <v>131</v>
      </c>
      <c r="F114" s="123" t="s">
        <v>262</v>
      </c>
      <c r="G114" s="125">
        <f>G115+G117+G119+G121</f>
        <v>194.4</v>
      </c>
      <c r="H114" s="124">
        <f>H115+H117+H119+H121</f>
        <v>176.53</v>
      </c>
      <c r="I114" s="13"/>
    </row>
    <row r="115" spans="1:9" ht="54" hidden="1" customHeight="1" outlineLevel="1">
      <c r="A115" s="9" t="s">
        <v>127</v>
      </c>
      <c r="B115" s="9">
        <v>14</v>
      </c>
      <c r="C115" s="9" t="s">
        <v>141</v>
      </c>
      <c r="D115" s="17" t="s">
        <v>263</v>
      </c>
      <c r="E115" s="9" t="s">
        <v>131</v>
      </c>
      <c r="F115" s="18" t="s">
        <v>264</v>
      </c>
      <c r="G115" s="19">
        <f t="shared" ref="G115:H115" si="43">G116</f>
        <v>47.9</v>
      </c>
      <c r="H115" s="22">
        <f t="shared" si="43"/>
        <v>47.9</v>
      </c>
      <c r="I115" s="15"/>
    </row>
    <row r="116" spans="1:9" hidden="1" outlineLevel="1">
      <c r="A116" s="9" t="s">
        <v>127</v>
      </c>
      <c r="B116" s="9">
        <v>14</v>
      </c>
      <c r="C116" s="9" t="s">
        <v>141</v>
      </c>
      <c r="D116" s="17" t="s">
        <v>263</v>
      </c>
      <c r="E116" s="9">
        <v>540</v>
      </c>
      <c r="F116" s="9" t="s">
        <v>191</v>
      </c>
      <c r="G116" s="19">
        <v>47.9</v>
      </c>
      <c r="H116" s="22">
        <v>47.9</v>
      </c>
      <c r="I116" s="15"/>
    </row>
    <row r="117" spans="1:9" ht="38.25" hidden="1" outlineLevel="1">
      <c r="A117" s="9" t="s">
        <v>127</v>
      </c>
      <c r="B117" s="9">
        <v>14</v>
      </c>
      <c r="C117" s="9" t="s">
        <v>141</v>
      </c>
      <c r="D117" s="17" t="s">
        <v>265</v>
      </c>
      <c r="E117" s="9" t="s">
        <v>131</v>
      </c>
      <c r="F117" s="18" t="s">
        <v>266</v>
      </c>
      <c r="G117" s="19">
        <f t="shared" ref="G117:H117" si="44">G118</f>
        <v>71.5</v>
      </c>
      <c r="H117" s="22">
        <f t="shared" si="44"/>
        <v>53.63</v>
      </c>
      <c r="I117" s="15"/>
    </row>
    <row r="118" spans="1:9" hidden="1" outlineLevel="1">
      <c r="A118" s="9" t="s">
        <v>127</v>
      </c>
      <c r="B118" s="9">
        <v>14</v>
      </c>
      <c r="C118" s="9" t="s">
        <v>141</v>
      </c>
      <c r="D118" s="17" t="s">
        <v>265</v>
      </c>
      <c r="E118" s="9">
        <v>540</v>
      </c>
      <c r="F118" s="9" t="s">
        <v>191</v>
      </c>
      <c r="G118" s="19">
        <v>71.5</v>
      </c>
      <c r="H118" s="22">
        <v>53.63</v>
      </c>
      <c r="I118" s="15"/>
    </row>
    <row r="119" spans="1:9" ht="76.5" hidden="1" outlineLevel="1">
      <c r="A119" s="9" t="s">
        <v>127</v>
      </c>
      <c r="B119" s="9">
        <v>14</v>
      </c>
      <c r="C119" s="9" t="s">
        <v>141</v>
      </c>
      <c r="D119" s="17" t="s">
        <v>267</v>
      </c>
      <c r="E119" s="9" t="s">
        <v>131</v>
      </c>
      <c r="F119" s="18" t="s">
        <v>268</v>
      </c>
      <c r="G119" s="19">
        <f t="shared" ref="G119:H119" si="45">G120</f>
        <v>0</v>
      </c>
      <c r="H119" s="22">
        <f t="shared" si="45"/>
        <v>0</v>
      </c>
      <c r="I119" s="15"/>
    </row>
    <row r="120" spans="1:9" hidden="1" outlineLevel="1">
      <c r="A120" s="9" t="s">
        <v>127</v>
      </c>
      <c r="B120" s="9">
        <v>14</v>
      </c>
      <c r="C120" s="9" t="s">
        <v>141</v>
      </c>
      <c r="D120" s="17" t="s">
        <v>267</v>
      </c>
      <c r="E120" s="9">
        <v>540</v>
      </c>
      <c r="F120" s="9" t="s">
        <v>191</v>
      </c>
      <c r="G120" s="19">
        <v>0</v>
      </c>
      <c r="H120" s="22">
        <v>0</v>
      </c>
      <c r="I120" s="15"/>
    </row>
    <row r="121" spans="1:9" ht="68.25" hidden="1" customHeight="1" outlineLevel="1">
      <c r="A121" s="9" t="s">
        <v>127</v>
      </c>
      <c r="B121" s="9">
        <v>14</v>
      </c>
      <c r="C121" s="9" t="s">
        <v>141</v>
      </c>
      <c r="D121" s="17" t="s">
        <v>204</v>
      </c>
      <c r="E121" s="9" t="s">
        <v>131</v>
      </c>
      <c r="F121" s="20" t="s">
        <v>205</v>
      </c>
      <c r="G121" s="19">
        <f t="shared" ref="G121:H121" si="46">G122</f>
        <v>75</v>
      </c>
      <c r="H121" s="22">
        <f t="shared" si="46"/>
        <v>75</v>
      </c>
      <c r="I121" s="15"/>
    </row>
    <row r="122" spans="1:9" hidden="1" outlineLevel="1">
      <c r="A122" s="9" t="s">
        <v>127</v>
      </c>
      <c r="B122" s="9">
        <v>14</v>
      </c>
      <c r="C122" s="9" t="s">
        <v>141</v>
      </c>
      <c r="D122" s="17" t="s">
        <v>204</v>
      </c>
      <c r="E122" s="9">
        <v>540</v>
      </c>
      <c r="F122" s="9" t="s">
        <v>191</v>
      </c>
      <c r="G122" s="19">
        <v>75</v>
      </c>
      <c r="H122" s="22">
        <v>75</v>
      </c>
      <c r="I122" s="15"/>
    </row>
    <row r="123" spans="1:9" collapsed="1"/>
  </sheetData>
  <autoFilter ref="A3:H122"/>
  <mergeCells count="9">
    <mergeCell ref="E1:H1"/>
    <mergeCell ref="A2:H2"/>
    <mergeCell ref="G3:H3"/>
    <mergeCell ref="A3:A4"/>
    <mergeCell ref="B3:B4"/>
    <mergeCell ref="C3:C4"/>
    <mergeCell ref="D3:D4"/>
    <mergeCell ref="E3:E4"/>
    <mergeCell ref="F3:F4"/>
  </mergeCells>
  <pageMargins left="0.98425196850393704" right="0.59055118110236227" top="0.59055118110236227" bottom="0.59055118110236227" header="0.31496062992125984" footer="0.31496062992125984"/>
  <pageSetup paperSize="9" scale="9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Пр.2 Источники</vt:lpstr>
      <vt:lpstr>Доходы по кварталам</vt:lpstr>
      <vt:lpstr>Приложение 3</vt:lpstr>
      <vt:lpstr>'Доходы по кварталам'!Область_печати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Вадим Макаров</dc:creator>
  <cp:lastModifiedBy>FINUPR_911</cp:lastModifiedBy>
  <cp:lastPrinted>2024-04-05T07:23:25Z</cp:lastPrinted>
  <dcterms:created xsi:type="dcterms:W3CDTF">2015-01-28T03:45:00Z</dcterms:created>
  <dcterms:modified xsi:type="dcterms:W3CDTF">2024-05-16T08:41:32Z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B139456AE8154DDBA0C29C12C150A74B_12</vt:lpwstr>
  </property>
  <property fmtid="{D5CDD505-2E9C-101B-9397-08002B2CF9AE}" pid="3" name="KSOProductBuildVer">
    <vt:lpwstr>1049-12.2.0.13489</vt:lpwstr>
  </property>
</Properties>
</file>