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16 сессия\бюджет\"/>
    </mc:Choice>
  </mc:AlternateContent>
  <bookViews>
    <workbookView xWindow="0" yWindow="0" windowWidth="27945" windowHeight="12300"/>
  </bookViews>
  <sheets>
    <sheet name="2024-2026" sheetId="16" r:id="rId1"/>
  </sheets>
  <definedNames>
    <definedName name="_xlnm.Print_Area" localSheetId="0">'2024-2026'!$A$1:$F$191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1" i="16" l="1"/>
  <c r="E191" i="16"/>
  <c r="D191" i="16"/>
  <c r="F189" i="16"/>
  <c r="E189" i="16"/>
  <c r="D189" i="16"/>
  <c r="F188" i="16"/>
  <c r="E188" i="16"/>
  <c r="D188" i="16"/>
  <c r="D186" i="16"/>
  <c r="F182" i="16"/>
  <c r="E182" i="16"/>
  <c r="D182" i="16"/>
  <c r="F181" i="16"/>
  <c r="E181" i="16"/>
  <c r="D181" i="16"/>
  <c r="F174" i="16"/>
  <c r="E174" i="16"/>
  <c r="D174" i="16"/>
  <c r="F171" i="16"/>
  <c r="E171" i="16"/>
  <c r="D171" i="16"/>
  <c r="F170" i="16"/>
  <c r="E170" i="16"/>
  <c r="D170" i="16"/>
  <c r="F167" i="16"/>
  <c r="E167" i="16"/>
  <c r="D167" i="16"/>
  <c r="F166" i="16"/>
  <c r="E166" i="16"/>
  <c r="D166" i="16"/>
  <c r="F164" i="16"/>
  <c r="E164" i="16"/>
  <c r="D164" i="16"/>
  <c r="F163" i="16"/>
  <c r="E163" i="16"/>
  <c r="D163" i="16"/>
  <c r="F162" i="16"/>
  <c r="E162" i="16"/>
  <c r="D162" i="16"/>
  <c r="F160" i="16"/>
  <c r="E160" i="16"/>
  <c r="D160" i="16"/>
  <c r="F159" i="16"/>
  <c r="E159" i="16"/>
  <c r="D159" i="16"/>
  <c r="F158" i="16"/>
  <c r="E158" i="16"/>
  <c r="D158" i="16"/>
  <c r="F156" i="16"/>
  <c r="E156" i="16"/>
  <c r="D156" i="16"/>
  <c r="F154" i="16"/>
  <c r="E154" i="16"/>
  <c r="D154" i="16"/>
  <c r="F153" i="16"/>
  <c r="E153" i="16"/>
  <c r="D153" i="16"/>
  <c r="D151" i="16"/>
  <c r="D149" i="16"/>
  <c r="D147" i="16"/>
  <c r="F145" i="16"/>
  <c r="E145" i="16"/>
  <c r="D145" i="16"/>
  <c r="D144" i="16"/>
  <c r="F143" i="16"/>
  <c r="E143" i="16"/>
  <c r="D143" i="16"/>
  <c r="F142" i="16"/>
  <c r="E142" i="16"/>
  <c r="D142" i="16"/>
  <c r="F137" i="16"/>
  <c r="E137" i="16"/>
  <c r="D137" i="16"/>
  <c r="F136" i="16"/>
  <c r="E136" i="16"/>
  <c r="D136" i="16"/>
  <c r="F134" i="16"/>
  <c r="E134" i="16"/>
  <c r="D134" i="16"/>
  <c r="F132" i="16"/>
  <c r="E132" i="16"/>
  <c r="D132" i="16"/>
  <c r="D131" i="16"/>
  <c r="F130" i="16"/>
  <c r="E130" i="16"/>
  <c r="D130" i="16"/>
  <c r="D128" i="16"/>
  <c r="F126" i="16"/>
  <c r="E126" i="16"/>
  <c r="D126" i="16"/>
  <c r="D124" i="16"/>
  <c r="F120" i="16"/>
  <c r="E120" i="16"/>
  <c r="D120" i="16"/>
  <c r="F119" i="16"/>
  <c r="E119" i="16"/>
  <c r="D119" i="16"/>
  <c r="F115" i="16"/>
  <c r="E115" i="16"/>
  <c r="D115" i="16"/>
  <c r="F114" i="16"/>
  <c r="E114" i="16"/>
  <c r="D114" i="16"/>
  <c r="F113" i="16"/>
  <c r="E113" i="16"/>
  <c r="D113" i="16"/>
  <c r="F112" i="16"/>
  <c r="E112" i="16"/>
  <c r="D112" i="16"/>
  <c r="F111" i="16"/>
  <c r="E111" i="16"/>
  <c r="D111" i="16"/>
  <c r="F109" i="16"/>
  <c r="E109" i="16"/>
  <c r="D109" i="16"/>
  <c r="F108" i="16"/>
  <c r="E108" i="16"/>
  <c r="D108" i="16"/>
  <c r="F107" i="16"/>
  <c r="E107" i="16"/>
  <c r="D107" i="16"/>
  <c r="F106" i="16"/>
  <c r="E106" i="16"/>
  <c r="D106" i="16"/>
  <c r="F104" i="16"/>
  <c r="E104" i="16"/>
  <c r="D104" i="16"/>
  <c r="F102" i="16"/>
  <c r="E102" i="16"/>
  <c r="D102" i="16"/>
  <c r="F100" i="16"/>
  <c r="E100" i="16"/>
  <c r="D100" i="16"/>
  <c r="F99" i="16"/>
  <c r="E99" i="16"/>
  <c r="D99" i="16"/>
  <c r="F93" i="16"/>
  <c r="E93" i="16"/>
  <c r="D93" i="16"/>
  <c r="F92" i="16"/>
  <c r="E92" i="16"/>
  <c r="D92" i="16"/>
  <c r="D91" i="16"/>
  <c r="F90" i="16"/>
  <c r="E90" i="16"/>
  <c r="D90" i="16"/>
  <c r="D89" i="16"/>
  <c r="F88" i="16"/>
  <c r="E88" i="16"/>
  <c r="D88" i="16"/>
  <c r="F86" i="16"/>
  <c r="E86" i="16"/>
  <c r="D86" i="16"/>
  <c r="F85" i="16"/>
  <c r="E85" i="16"/>
  <c r="D85" i="16"/>
  <c r="D84" i="16"/>
  <c r="F83" i="16"/>
  <c r="E83" i="16"/>
  <c r="D83" i="16"/>
  <c r="F81" i="16"/>
  <c r="E81" i="16"/>
  <c r="D81" i="16"/>
  <c r="F80" i="16"/>
  <c r="E80" i="16"/>
  <c r="D80" i="16"/>
  <c r="F79" i="16"/>
  <c r="E79" i="16"/>
  <c r="D79" i="16"/>
  <c r="F78" i="16"/>
  <c r="E78" i="16"/>
  <c r="D78" i="16"/>
  <c r="F77" i="16"/>
  <c r="E77" i="16"/>
  <c r="D77" i="16"/>
  <c r="F75" i="16"/>
  <c r="E75" i="16"/>
  <c r="D75" i="16"/>
  <c r="F74" i="16"/>
  <c r="E74" i="16"/>
  <c r="D74" i="16"/>
  <c r="F72" i="16"/>
  <c r="E72" i="16"/>
  <c r="D72" i="16"/>
  <c r="F71" i="16"/>
  <c r="E71" i="16"/>
  <c r="D71" i="16"/>
  <c r="F70" i="16"/>
  <c r="E70" i="16"/>
  <c r="D70" i="16"/>
  <c r="F67" i="16"/>
  <c r="E67" i="16"/>
  <c r="D67" i="16"/>
  <c r="F64" i="16"/>
  <c r="E64" i="16"/>
  <c r="D64" i="16"/>
  <c r="F63" i="16"/>
  <c r="E63" i="16"/>
  <c r="D63" i="16"/>
  <c r="F61" i="16"/>
  <c r="E61" i="16"/>
  <c r="D61" i="16"/>
  <c r="F59" i="16"/>
  <c r="E59" i="16"/>
  <c r="D59" i="16"/>
  <c r="F57" i="16"/>
  <c r="E57" i="16"/>
  <c r="D57" i="16"/>
  <c r="F55" i="16"/>
  <c r="E55" i="16"/>
  <c r="D55" i="16"/>
  <c r="F53" i="16"/>
  <c r="E53" i="16"/>
  <c r="D53" i="16"/>
  <c r="D52" i="16"/>
  <c r="F51" i="16"/>
  <c r="E51" i="16"/>
  <c r="D51" i="16"/>
  <c r="F49" i="16"/>
  <c r="E49" i="16"/>
  <c r="D49" i="16"/>
  <c r="F48" i="16"/>
  <c r="E48" i="16"/>
  <c r="D48" i="16"/>
  <c r="F47" i="16"/>
  <c r="E47" i="16"/>
  <c r="D47" i="16"/>
  <c r="F45" i="16"/>
  <c r="E45" i="16"/>
  <c r="D45" i="16"/>
  <c r="F43" i="16"/>
  <c r="E43" i="16"/>
  <c r="D43" i="16"/>
  <c r="F42" i="16"/>
  <c r="E42" i="16"/>
  <c r="D42" i="16"/>
  <c r="F39" i="16"/>
  <c r="E39" i="16"/>
  <c r="D39" i="16"/>
  <c r="F37" i="16"/>
  <c r="E37" i="16"/>
  <c r="D37" i="16"/>
  <c r="F36" i="16"/>
  <c r="E36" i="16"/>
  <c r="D36" i="16"/>
  <c r="F34" i="16"/>
  <c r="E34" i="16"/>
  <c r="D34" i="16"/>
  <c r="F32" i="16"/>
  <c r="E32" i="16"/>
  <c r="D32" i="16"/>
  <c r="F30" i="16"/>
  <c r="E30" i="16"/>
  <c r="D30" i="16"/>
  <c r="F28" i="16"/>
  <c r="E28" i="16"/>
  <c r="D28" i="16"/>
  <c r="F27" i="16"/>
  <c r="E27" i="16"/>
  <c r="D27" i="16"/>
  <c r="F26" i="16"/>
  <c r="E26" i="16"/>
  <c r="D26" i="16"/>
  <c r="F25" i="16"/>
  <c r="E25" i="16"/>
  <c r="D25" i="16"/>
  <c r="F24" i="16"/>
  <c r="E24" i="16"/>
  <c r="D24" i="16"/>
  <c r="F23" i="16"/>
  <c r="E23" i="16"/>
  <c r="D23" i="16"/>
  <c r="F22" i="16"/>
  <c r="E22" i="16"/>
  <c r="D22" i="16"/>
  <c r="F21" i="16"/>
  <c r="E21" i="16"/>
  <c r="D21" i="16"/>
  <c r="F20" i="16"/>
  <c r="E20" i="16"/>
  <c r="D20" i="16"/>
  <c r="F19" i="16"/>
  <c r="E19" i="16"/>
  <c r="D19" i="16"/>
  <c r="F18" i="16"/>
  <c r="E18" i="16"/>
  <c r="D18" i="16"/>
  <c r="F17" i="16"/>
  <c r="E17" i="16"/>
  <c r="D17" i="16"/>
  <c r="F16" i="16"/>
  <c r="E16" i="16"/>
  <c r="D16" i="16"/>
  <c r="F8" i="16"/>
  <c r="E8" i="16"/>
  <c r="D8" i="16"/>
  <c r="F7" i="16"/>
  <c r="E7" i="16"/>
  <c r="D7" i="16"/>
  <c r="F6" i="16"/>
  <c r="E6" i="16"/>
  <c r="D6" i="16"/>
</calcChain>
</file>

<file path=xl/sharedStrings.xml><?xml version="1.0" encoding="utf-8"?>
<sst xmlns="http://schemas.openxmlformats.org/spreadsheetml/2006/main" count="555" uniqueCount="341">
  <si>
    <t xml:space="preserve">   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муниципального округа Тверской  области                                                                                                                                     
  от  "25 " декабря 2023 г. № 116</t>
  </si>
  <si>
    <t xml:space="preserve">Прогнозируемые доходы бюджета Калининского муниципального округа по группам, подгруппам, статьям, подстатьям и элементам доходов классификации доходов бюджетов Российской Федерации на 2024 год и на плановый период 2025 и 2026 годов                       </t>
  </si>
  <si>
    <t>Код бюджетной классификации Российской Федерации</t>
  </si>
  <si>
    <t>Наименование дохода</t>
  </si>
  <si>
    <t>Сумма, тыс. руб.</t>
  </si>
  <si>
    <t>2024 год</t>
  </si>
  <si>
    <t>2025 год</t>
  </si>
  <si>
    <t>2026 год</t>
  </si>
  <si>
    <t>000</t>
  </si>
  <si>
    <t>1 00 00000 00 0000 000</t>
  </si>
  <si>
    <t> НАЛОГОВЫЕ И НЕНАЛОГОВЫЕ ДОХОДЫ</t>
  </si>
  <si>
    <t>1 01 00000 00 0000 000</t>
  </si>
  <si>
    <t> НАЛОГИ НА ПРИБЫЛЬ, ДОХОДЫ</t>
  </si>
  <si>
    <t>1 01 02000 01 0000 110</t>
  </si>
  <si>
    <t xml:space="preserve">Налог на доходы физических лиц 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</si>
  <si>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</si>
  <si>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</si>
  <si>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</si>
  <si>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</si>
  <si>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</si>
  <si>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</si>
  <si>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1 01 02040 01 0000 110</t>
  </si>
  <si>
    <r>
      <rPr>
        <sz val="12"/>
        <rFont val="Times New Roman"/>
        <charset val="204"/>
      </rP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2"/>
        <rFont val="Times New Roman"/>
        <charset val="204"/>
      </rPr>
      <t>1</t>
    </r>
    <r>
      <rPr>
        <sz val="12"/>
        <rFont val="Times New Roman"/>
        <charset val="204"/>
      </rPr>
      <t xml:space="preserve"> Налогового кодекса Российской Федерации</t>
    </r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</si>
  <si>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</si>
  <si>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</si>
  <si>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1 01 02130 01 0000 110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</si>
  <si>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</si>
  <si>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>1 01 02140 01 0000 110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</si>
  <si>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</si>
  <si>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</si>
  <si>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</si>
  <si>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</si>
  <si>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</si>
  <si>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</si>
  <si>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</si>
  <si>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</si>
  <si>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</si>
  <si>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</si>
  <si>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</si>
  <si>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</si>
  <si>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</si>
  <si>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</si>
  <si>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</si>
  <si>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</si>
  <si>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</si>
  <si>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</si>
  <si>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</si>
  <si>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</si>
  <si>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</si>
  <si>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</si>
  <si>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</si>
  <si>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1 05 01000 01 0000 110</t>
  </si>
  <si>
    <t xml:space="preserve">Налог, взимаемый в связи с применением упрощенной системы налогообложения
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</si>
  <si>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</si>
  <si>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</si>
  <si>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</si>
  <si>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 xml:space="preserve">Налог, взимаемый с налогоплательщиков, выбравших в качестве объекта налогообложения доходы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</si>
  <si>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</si>
  <si>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</si>
  <si>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</si>
  <si>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</si>
  <si>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</si>
  <si>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</si>
  <si>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</si>
  <si>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</si>
  <si>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
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</si>
  <si>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</si>
  <si>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</si>
  <si>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1 06 00000 00 0000 000</t>
  </si>
  <si>
    <t>НАЛОГИ НА ИМУЩЕСТВО</t>
  </si>
  <si>
    <t xml:space="preserve"> 1 06 01000 00 0000 110</t>
  </si>
  <si>
    <t>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</si>
  <si>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</si>
  <si>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</si>
  <si>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1 06 06000 00 0000 110</t>
  </si>
  <si>
    <t>Земельный налог</t>
  </si>
  <si>
    <t xml:space="preserve"> 1 06 06032 14 0000 110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</si>
  <si>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</si>
  <si>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</si>
  <si>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</si>
  <si>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</si>
  <si>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</si>
  <si>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</si>
  <si>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судами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</si>
  <si>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</si>
  <si>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</si>
  <si>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</si>
  <si>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юридических значимых действий</t>
  </si>
  <si>
    <t>1 08 07150 01 0000 110</t>
  </si>
  <si>
    <t xml:space="preserve">Государственная пошлина за выдачу разрешения на установку рекламной конструкции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</si>
  <si>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</si>
  <si>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</si>
  <si>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</si>
  <si>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</si>
  <si>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</si>
  <si>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</si>
  <si>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</si>
  <si>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округа, а также средства от продажи права на заключение договоров аренды указанных земельных участков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</si>
  <si>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</si>
  <si>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</si>
  <si>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</si>
  <si>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</si>
  <si>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</si>
  <si>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</si>
  <si>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</si>
  <si>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</si>
  <si>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</si>
  <si>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</si>
  <si>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 1 11 05074 14 0000 120</t>
  </si>
  <si>
    <t xml:space="preserve"> Доходы от сдачи в аренду имущества, составляющего казну муниципальных округов (за исключением земельных участков)
</t>
  </si>
  <si>
    <t xml:space="preserve"> 1 11 05320 00 0000 120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</si>
  <si>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</si>
  <si>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 xml:space="preserve"> 1 11 05324 14 0000 120</t>
  </si>
  <si>
    <t xml:space="preserve"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
</t>
  </si>
  <si>
    <t>1 11 05420 00 0000 120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</si>
  <si>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
</t>
  </si>
  <si>
    <t>1 11 05420 14 0000 120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</si>
  <si>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
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</si>
  <si>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</si>
  <si>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</si>
  <si>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1 11 09044 14 0000 120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</si>
  <si>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</si>
  <si>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</si>
  <si>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</si>
  <si>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</si>
  <si>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</si>
  <si>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</si>
  <si>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</si>
  <si>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</si>
  <si>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>Плата за сбросы загрязняющих веществ в водные объекты</t>
  </si>
  <si>
    <t xml:space="preserve"> 1 12 01040 01 0000 120</t>
  </si>
  <si>
    <t xml:space="preserve">Плата за размещение отходов производства и потребления
</t>
  </si>
  <si>
    <t xml:space="preserve"> 1 12 01041 01 0000 120</t>
  </si>
  <si>
    <t>Плата за размещение отходов производства</t>
  </si>
  <si>
    <t xml:space="preserve"> 1 12 01042 01 0000 120</t>
  </si>
  <si>
    <t>Плата за размещение твердых коммунальных отходов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</si>
  <si>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</si>
  <si>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</si>
  <si>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 1 13 01000 00 0000 130</t>
  </si>
  <si>
    <t>Доходы от оказания платных услуг (работ)</t>
  </si>
  <si>
    <t xml:space="preserve"> 1 13 01990 00 0000 130</t>
  </si>
  <si>
    <t>Прочие доходы от оказания платных услуг (работ)</t>
  </si>
  <si>
    <t xml:space="preserve">  1 13 01994 14 0000 130</t>
  </si>
  <si>
    <t>Прочие доходы от оказания платных услуг (работ) получателями средств бюджетов муниципальных округов</t>
  </si>
  <si>
    <t>1 13 02000 00 0000 130</t>
  </si>
  <si>
    <t>Доходы от компенсации затрат государства</t>
  </si>
  <si>
    <t>1 13 02060 00 0000 130</t>
  </si>
  <si>
    <t xml:space="preserve">Доходы, поступающие в порядке возмещения расходов, понесенных в связи с эксплуатацией имущества
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</si>
  <si>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</si>
  <si>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</si>
  <si>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1 13 02990 00 0000 130</t>
  </si>
  <si>
    <t xml:space="preserve">Прочие доходы от компенсации затрат государства
</t>
  </si>
  <si>
    <t>1 13 02994 14 0000 130</t>
  </si>
  <si>
    <t>Прочие доходы от компенсации затрат бюджетов муниципальных округов</t>
  </si>
  <si>
    <t>1 14 00000 00 0000 000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</si>
  <si>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</si>
  <si>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</si>
  <si>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</si>
  <si>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</si>
  <si>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>Доходы от продажи земельных участков, государственная собственность на которые не разграничен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</si>
  <si>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</si>
  <si>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</si>
  <si>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1 14 06020 00 0000 430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</si>
  <si>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</si>
  <si>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</si>
  <si>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</si>
  <si>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1 14 06300 00 0000 430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</si>
  <si>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</si>
  <si>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</si>
  <si>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</si>
  <si>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</si>
  <si>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</si>
  <si>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1 14 06320 00 0000 430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</si>
  <si>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</t>
  </si>
  <si>
    <t>1 14 06324 14 0000 430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</si>
  <si>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округов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</si>
  <si>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</si>
  <si>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</si>
  <si>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</si>
  <si>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</si>
  <si>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1 16 00000 00 0000 000</t>
  </si>
  <si>
    <t>ШТРАФЫ,САНКЦИИ, ВОЗМЕЩЕНИЕ УЩЕРБА</t>
  </si>
  <si>
    <t>1 16 01000 00 0000 140</t>
  </si>
  <si>
    <t xml:space="preserve">Административные штрафы, установленные Кодексом Российской Федерации об административных правонарушениях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</si>
  <si>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</si>
  <si>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</si>
  <si>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</si>
  <si>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</si>
  <si>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</si>
  <si>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</si>
  <si>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1 16 01113 01 0000 140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</si>
  <si>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</si>
  <si>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</si>
  <si>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</si>
  <si>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</si>
  <si>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</si>
  <si>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 1 16 02000 02 0000 140</t>
  </si>
  <si>
    <t xml:space="preserve"> Административные штрафы, установленные законами субъектов Российской Федерации об административных правонарушениях
</t>
  </si>
  <si>
    <t xml:space="preserve"> 1 16 02020 02 0000 140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</si>
  <si>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</si>
  <si>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 1 16 07090 00 0000 140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</si>
  <si>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</si>
  <si>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 1 16 07090 14 0000 140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</si>
  <si>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
</t>
  </si>
  <si>
    <t>1 16 10120 00 0000 140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</si>
  <si>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</si>
  <si>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 xml:space="preserve"> 1 16 10123 01 0000 140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</si>
  <si>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</si>
  <si>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1 16 11000 01 0000 140</t>
  </si>
  <si>
    <t xml:space="preserve">Платежи, уплачиваемые в целях возмещения вреда
</t>
  </si>
  <si>
    <t xml:space="preserve">000 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</si>
  <si>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</si>
  <si>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</si>
  <si>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</si>
  <si>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</si>
  <si>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</si>
  <si>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</si>
  <si>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</si>
  <si>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</si>
  <si>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 2 00 00000 00 0000 000</t>
  </si>
  <si>
    <t>БЕЗВОЗМЕЗДНЫЕ ПОСТУПЛЕНИЯ</t>
  </si>
  <si>
    <t xml:space="preserve"> 2 02 00000 00 0000 000</t>
  </si>
  <si>
    <t xml:space="preserve">БЕЗВОЗМЕЗДНЫЕ ПОСТУПЛЕНИЯ ОТ ДРУГИХ БЮДЖЕТОВ БЮДЖЕТНОЙ СИСТЕМЫ РОССИЙСКОЙ ФЕДЕРАЦИИ
</t>
  </si>
  <si>
    <t>2 02 20000 00 0000 150</t>
  </si>
  <si>
    <t xml:space="preserve">Субсидии бюджетам бюджетной системы Российской Федерации (межбюджетные субсидии)
 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</si>
  <si>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</si>
  <si>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</si>
  <si>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</si>
  <si>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
</t>
  </si>
  <si>
    <t xml:space="preserve">в том числе </t>
  </si>
  <si>
    <t xml:space="preserve">  - на развитие системы газоснабжения населенных пунктов Тверской области</t>
  </si>
  <si>
    <t xml:space="preserve"> - на модернизацию объектов теплоэнергетических комплексов муниципальных образований Тверской области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</si>
  <si>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</si>
  <si>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</si>
  <si>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2 02 20216 14 0000 150</t>
  </si>
  <si>
    <t xml:space="preserve"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</si>
  <si>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в том числе :</t>
  </si>
  <si>
    <t xml:space="preserve"> -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</si>
  <si>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- на капитальный ремонт и ремонт улично-дорожной сети муниципальных образований Тверской области</t>
  </si>
  <si>
    <t xml:space="preserve"> -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</si>
  <si>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 xml:space="preserve"> -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</si>
  <si>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</si>
  <si>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</si>
  <si>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2 02 25304 14 0000 150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</si>
  <si>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</si>
  <si>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</si>
  <si>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</si>
  <si>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</si>
  <si>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</si>
  <si>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2 02 25511 00 0000 150</t>
  </si>
  <si>
    <t xml:space="preserve">Субсидии бюджетам на проведение комплексных кадастровых работ
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</si>
  <si>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</si>
  <si>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</si>
  <si>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</si>
  <si>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 xml:space="preserve">Субсидии бюджетам на поддержку отрасли культуры
</t>
  </si>
  <si>
    <t>2 02 25519 14 0000 150</t>
  </si>
  <si>
    <t>Субсидии бюджетам муниципальных округов на поддержку отрасли культуры</t>
  </si>
  <si>
    <t>2 02 25599 00  0000 150</t>
  </si>
  <si>
    <t xml:space="preserve">Субсидии бюджетам на подготовку проектов межевания земельных участков и на проведение кадастровых работ
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</si>
  <si>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</si>
  <si>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</si>
  <si>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2 02 29999 00 0000 150</t>
  </si>
  <si>
    <t>Прочие субсидии</t>
  </si>
  <si>
    <t>2 02 29999 14 0000 150</t>
  </si>
  <si>
    <t>Прочие субсидии бюджетам муниципальных округов</t>
  </si>
  <si>
    <t>в том числе</t>
  </si>
  <si>
    <t xml:space="preserve">  -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 в части обеспечения подвоза учащихся, проживающих в сельской местности, к месту обучения и обратно </t>
  </si>
  <si>
    <t xml:space="preserve">  - на организацию отдыха детей в каникулярное время</t>
  </si>
  <si>
    <t xml:space="preserve"> - на организацию участия детей и подростков в социально значимых региональных проектах</t>
  </si>
  <si>
    <t xml:space="preserve"> - на повышение заработной платы педагогическим работникам муниципальных организаций дополнительного образования</t>
  </si>
  <si>
    <t xml:space="preserve"> - на  поддержку редакций районных и городских газет</t>
  </si>
  <si>
    <t xml:space="preserve"> - на укрепление материально-технической базы муниципальных общеобразовательных организаций</t>
  </si>
  <si>
    <t xml:space="preserve"> - на повышение заработной платы работникам муниципальных учреждений культуры Тверской области</t>
  </si>
  <si>
    <t xml:space="preserve"> - на поддежку обустройства мест массового отдыха населения (городских парков) </t>
  </si>
  <si>
    <t xml:space="preserve"> - на реализацию программ по поддержке
местных инициатив в Тверской области на 2024 год</t>
  </si>
  <si>
    <t xml:space="preserve"> - на приобретение и установку плоскостных спортивных сооружений и оборудования на плоскостные спортивные сооружения на территории Тверской области</t>
  </si>
  <si>
    <t xml:space="preserve"> - на укрепление материально-технической базы муниципальных дошкольных образовательных организаций</t>
  </si>
  <si>
    <t xml:space="preserve"> - на оснащение муниципальных образовательных организаций, реализующих программы дошкольного образования, уличными игровыми комплексами</t>
  </si>
  <si>
    <t xml:space="preserve">  - на обеспечение жилыми помещениями малоимущих многодетных семей, нуждающихся в жилых помещениях</t>
  </si>
  <si>
    <t xml:space="preserve"> - на проведение работ по восстановлению воинских захоронений</t>
  </si>
  <si>
    <t xml:space="preserve"> 2 02 30000 00 0000 150</t>
  </si>
  <si>
    <t>Субвенции бюджетам бюджетной системы Российской Федерации</t>
  </si>
  <si>
    <t>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</si>
  <si>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</si>
  <si>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</si>
  <si>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</si>
  <si>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</si>
  <si>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</si>
  <si>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2 02 35082 14 0000 150</t>
  </si>
  <si>
    <t xml:space="preserve"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</si>
  <si>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2 02 35118 00  0000 150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</si>
  <si>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</si>
  <si>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</si>
  <si>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</si>
  <si>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</si>
  <si>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</si>
  <si>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2 02 35120 14 0000 150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</si>
  <si>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</si>
  <si>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</si>
  <si>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</si>
  <si>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2 02 35179 14 0000 150</t>
  </si>
  <si>
    <t xml:space="preserve"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</si>
  <si>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2 02 35303 00 0000 150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</si>
  <si>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</si>
  <si>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</si>
  <si>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</si>
  <si>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2 02 39999 00  0000 150</t>
  </si>
  <si>
    <t>Прочие субвенции</t>
  </si>
  <si>
    <t>2 02 39999 14  0000 150</t>
  </si>
  <si>
    <t>Прочие субвенции бюджетам муниципальных округов</t>
  </si>
  <si>
    <t>2 02 39999 14 0000 150</t>
  </si>
  <si>
    <t xml:space="preserve">  - 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</si>
  <si>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 xml:space="preserve">   - 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</t>
  </si>
  <si>
    <t xml:space="preserve"> -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</t>
  </si>
  <si>
    <t xml:space="preserve">  - 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</si>
  <si>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-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</t>
  </si>
  <si>
    <t xml:space="preserve"> -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</si>
  <si>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 xml:space="preserve"> - на осуществление государственных полномочий по обеспечению благоустроенными жилыми помещениями детей-сирот, детей, оставшихся без попечения родителей, лиц из  числа детей-сирот, детей, оставшихся без попечения родителей, за счет средств областного бюджета Тверской области</t>
  </si>
  <si>
    <t xml:space="preserve"> 2 04 00000 00 0000 000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</si>
  <si>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</si>
  <si>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</si>
  <si>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</si>
  <si>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 xml:space="preserve"> 2 04 04099 14 0000 150 </t>
  </si>
  <si>
    <t xml:space="preserve">Прочие безвозмездные поступления от негосударственных организаций в бюджеты муниципальных округов
</t>
  </si>
  <si>
    <t xml:space="preserve"> 2 07 00000 00 0000 000</t>
  </si>
  <si>
    <t>ПРОЧИЕ БЕЗВОЗМЕЗДНЫЕ ПОСТУПЛЕНИЯ</t>
  </si>
  <si>
    <t xml:space="preserve"> 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</si>
  <si>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</si>
  <si>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2 02 40000 00 0000 150</t>
  </si>
  <si>
    <t xml:space="preserve">Иные межбюджетные трансферты
 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</si>
  <si>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</si>
  <si>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</si>
  <si>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 - на содействие развитию малого и среднего предпринимательства в сфере туризма</t>
  </si>
  <si>
    <t xml:space="preserve">  - на реализацию образовательных проектов в рамках поддержки школьных инициатив Тверской области</t>
  </si>
  <si>
    <t xml:space="preserve"> - на реализацию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
</t>
  </si>
  <si>
    <t xml:space="preserve">  - на реализацию мероприятий по обращениям, поступающим к депутатам Законодательного Собрания Тверской области, передаваемые в муниципальные образования</t>
  </si>
  <si>
    <t xml:space="preserve">  2 07 00000 00 0000 000</t>
  </si>
  <si>
    <t xml:space="preserve"> 2 07 04000 14 0000 150</t>
  </si>
  <si>
    <t>Прочие безвозмездные поступления в бюджеты муниципальных округов</t>
  </si>
  <si>
    <t>ИТОГО ДОХОДОВ</t>
  </si>
  <si>
    <t>Приложение 2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муниципального округа Тверской  области                                                                                                                                         
от  "1" августа   2024 г.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</si>
</sst>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\ ##0.0"/>
    <numFmt numFmtId="167" formatCode="#\ ##0.00_ "/>
  </numFmts>
  <fonts count="21">
    <font>
      <sz val="10"/>
      <name val="Arial"/>
      <charset val="134"/>
    </font>
    <font>
      <sz val="10"/>
      <name val="Arial"/>
      <charset val="204"/>
    </font>
    <font>
      <b/>
      <sz val="10"/>
      <name val="Arial"/>
      <charset val="204"/>
    </font>
    <font>
      <sz val="12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Arial"/>
      <charset val="204"/>
    </font>
    <font>
      <sz val="12"/>
      <color rgb="FF000000"/>
      <name val="Times New Roman"/>
      <charset val="204"/>
    </font>
    <font>
      <b/>
      <sz val="12"/>
      <name val="Times New Roman"/>
      <charset val="204"/>
    </font>
    <font>
      <sz val="14"/>
      <color rgb="FF000000"/>
      <name val="Times New Roman"/>
      <charset val="204"/>
    </font>
    <font>
      <b/>
      <sz val="12"/>
      <color theme="1"/>
      <name val="Times New Roman"/>
      <charset val="204"/>
    </font>
    <font>
      <sz val="12"/>
      <color theme="1"/>
      <name val="Times New Roman"/>
      <charset val="204"/>
    </font>
    <font>
      <sz val="10"/>
      <color rgb="FF000000"/>
      <name val="Times New Roman"/>
      <charset val="204"/>
    </font>
    <font>
      <b/>
      <sz val="11"/>
      <name val="Times New Roman"/>
      <charset val="204"/>
    </font>
    <font>
      <sz val="10"/>
      <color rgb="FF22272F"/>
      <name val="Times New Roman"/>
      <charset val="204"/>
    </font>
    <font>
      <sz val="9"/>
      <color indexed="10"/>
      <name val="Tahoma"/>
      <charset val="204"/>
    </font>
    <font>
      <sz val="9"/>
      <color indexed="8"/>
      <name val="Arial"/>
      <charset val="204"/>
    </font>
    <font>
      <sz val="10"/>
      <color rgb="FF000000"/>
      <name val="Arial Cyr"/>
      <charset val="134"/>
    </font>
    <font>
      <sz val="8"/>
      <color rgb="FF000000"/>
      <name val="Arial Cyr"/>
      <charset val="134"/>
    </font>
    <font>
      <sz val="8"/>
      <color rgb="FF000000"/>
      <name val="Arial"/>
      <charset val="204"/>
    </font>
    <font>
      <vertAlign val="superscript"/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15" fillId="0" borderId="0" applyNumberFormat="0" applyBorder="0">
      <alignment horizontal="left" vertical="center" indent="1"/>
      <protection locked="0"/>
    </xf>
    <xf numFmtId="0" fontId="16" fillId="0" borderId="0" applyNumberFormat="0" applyBorder="0">
      <alignment horizontal="left" vertical="top"/>
      <protection locked="0"/>
    </xf>
    <xf numFmtId="1" fontId="17" fillId="0" borderId="3">
      <alignment horizontal="center" vertical="top" shrinkToFit="1"/>
    </xf>
    <xf numFmtId="49" fontId="17" fillId="0" borderId="3">
      <alignment horizontal="center" vertical="top" shrinkToFit="1"/>
    </xf>
    <xf numFmtId="0" fontId="18" fillId="0" borderId="4">
      <alignment horizontal="left" wrapText="1" indent="2"/>
    </xf>
    <xf numFmtId="0" fontId="19" fillId="0" borderId="5">
      <alignment horizontal="left" wrapText="1" indent="2"/>
    </xf>
    <xf numFmtId="0" fontId="17" fillId="0" borderId="3">
      <alignment horizontal="left" vertical="top" wrapText="1"/>
    </xf>
    <xf numFmtId="49" fontId="18" fillId="0" borderId="6">
      <alignment horizontal="center"/>
    </xf>
    <xf numFmtId="49" fontId="19" fillId="0" borderId="3">
      <alignment horizontal="center"/>
    </xf>
    <xf numFmtId="0" fontId="17" fillId="0" borderId="3">
      <alignment horizontal="left" vertical="top" wrapText="1"/>
    </xf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/>
    <xf numFmtId="0" fontId="3" fillId="2" borderId="0" xfId="0" applyFont="1" applyFill="1" applyAlignment="1">
      <alignment horizontal="right"/>
    </xf>
    <xf numFmtId="0" fontId="3" fillId="2" borderId="0" xfId="0" applyFont="1" applyFill="1" applyAlignme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66" fontId="4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166" fontId="7" fillId="2" borderId="2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166" fontId="8" fillId="2" borderId="2" xfId="1" applyNumberFormat="1" applyFont="1" applyFill="1" applyBorder="1" applyAlignment="1">
      <alignment horizontal="center" wrapText="1"/>
      <protection locked="0"/>
    </xf>
    <xf numFmtId="166" fontId="2" fillId="2" borderId="0" xfId="0" applyNumberFormat="1" applyFont="1" applyFill="1"/>
    <xf numFmtId="0" fontId="8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166" fontId="4" fillId="2" borderId="2" xfId="1" applyNumberFormat="1" applyFont="1" applyFill="1" applyBorder="1" applyAlignment="1">
      <alignment horizontal="center" wrapText="1"/>
      <protection locked="0"/>
    </xf>
    <xf numFmtId="49" fontId="4" fillId="2" borderId="2" xfId="0" applyNumberFormat="1" applyFont="1" applyFill="1" applyBorder="1" applyAlignment="1">
      <alignment horizontal="center"/>
    </xf>
    <xf numFmtId="166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" fontId="9" fillId="0" borderId="2" xfId="3" applyNumberFormat="1" applyFont="1" applyBorder="1" applyAlignment="1" applyProtection="1">
      <alignment horizontal="center" shrinkToFit="1"/>
    </xf>
    <xf numFmtId="49" fontId="8" fillId="2" borderId="2" xfId="0" applyNumberFormat="1" applyFont="1" applyFill="1" applyBorder="1" applyAlignment="1">
      <alignment horizontal="center"/>
    </xf>
    <xf numFmtId="166" fontId="8" fillId="2" borderId="2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justify" wrapText="1"/>
    </xf>
    <xf numFmtId="49" fontId="11" fillId="2" borderId="2" xfId="0" applyNumberFormat="1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4" fillId="2" borderId="2" xfId="0" applyNumberFormat="1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49" fontId="7" fillId="2" borderId="2" xfId="8" applyNumberFormat="1" applyFont="1" applyFill="1" applyBorder="1" applyProtection="1">
      <alignment horizontal="center"/>
    </xf>
    <xf numFmtId="0" fontId="7" fillId="2" borderId="2" xfId="5" applyNumberFormat="1" applyFont="1" applyFill="1" applyBorder="1" applyAlignment="1" applyProtection="1">
      <alignment vertical="center" wrapText="1"/>
    </xf>
    <xf numFmtId="49" fontId="7" fillId="2" borderId="2" xfId="9" applyNumberFormat="1" applyFont="1" applyFill="1" applyBorder="1" applyProtection="1">
      <alignment horizontal="center"/>
    </xf>
    <xf numFmtId="0" fontId="7" fillId="2" borderId="2" xfId="6" applyNumberFormat="1" applyFont="1" applyFill="1" applyBorder="1" applyAlignment="1" applyProtection="1">
      <alignment horizontal="left" vertical="justify" wrapText="1"/>
    </xf>
    <xf numFmtId="0" fontId="7" fillId="2" borderId="2" xfId="5" applyNumberFormat="1" applyFont="1" applyFill="1" applyBorder="1" applyAlignment="1" applyProtection="1">
      <alignment wrapText="1"/>
    </xf>
    <xf numFmtId="0" fontId="12" fillId="0" borderId="0" xfId="0" applyFont="1"/>
    <xf numFmtId="0" fontId="4" fillId="2" borderId="2" xfId="10" applyNumberFormat="1" applyFont="1" applyFill="1" applyBorder="1" applyAlignment="1" applyProtection="1">
      <alignment vertical="top" wrapText="1"/>
    </xf>
    <xf numFmtId="0" fontId="4" fillId="2" borderId="2" xfId="0" applyFont="1" applyFill="1" applyBorder="1" applyAlignment="1">
      <alignment horizontal="left" vertical="justify"/>
    </xf>
    <xf numFmtId="49" fontId="4" fillId="2" borderId="2" xfId="4" applyNumberFormat="1" applyFont="1" applyFill="1" applyBorder="1" applyAlignment="1" applyProtection="1">
      <alignment horizontal="center" shrinkToFit="1"/>
    </xf>
    <xf numFmtId="0" fontId="4" fillId="2" borderId="2" xfId="7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4" fillId="2" borderId="2" xfId="0" applyFont="1" applyFill="1" applyBorder="1" applyAlignment="1">
      <alignment vertical="top"/>
    </xf>
    <xf numFmtId="0" fontId="8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167" fontId="4" fillId="0" borderId="2" xfId="0" applyNumberFormat="1" applyFont="1" applyBorder="1" applyAlignment="1">
      <alignment vertical="top" wrapText="1"/>
    </xf>
    <xf numFmtId="0" fontId="13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/>
    </xf>
    <xf numFmtId="0" fontId="14" fillId="0" borderId="0" xfId="0" applyFont="1"/>
    <xf numFmtId="0" fontId="7" fillId="0" borderId="2" xfId="0" applyFont="1" applyBorder="1" applyAlignment="1">
      <alignment horizontal="center"/>
    </xf>
    <xf numFmtId="0" fontId="1" fillId="2" borderId="0" xfId="0" applyFont="1" applyFill="1" applyAlignment="1">
      <alignment vertical="distributed"/>
    </xf>
    <xf numFmtId="0" fontId="8" fillId="0" borderId="2" xfId="0" applyFont="1" applyFill="1" applyBorder="1" applyAlignment="1">
      <alignment horizontal="left"/>
    </xf>
    <xf numFmtId="0" fontId="8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/>
    <xf numFmtId="0" fontId="8" fillId="2" borderId="2" xfId="0" applyFont="1" applyFill="1" applyBorder="1" applyAlignment="1">
      <alignment horizontal="left" vertical="center" wrapText="1"/>
    </xf>
    <xf numFmtId="49" fontId="10" fillId="2" borderId="2" xfId="9" applyNumberFormat="1" applyFont="1" applyFill="1" applyBorder="1" applyProtection="1">
      <alignment horizontal="center"/>
    </xf>
    <xf numFmtId="0" fontId="10" fillId="2" borderId="2" xfId="6" applyNumberFormat="1" applyFont="1" applyFill="1" applyBorder="1" applyAlignment="1" applyProtection="1">
      <alignment wrapText="1"/>
    </xf>
    <xf numFmtId="49" fontId="11" fillId="2" borderId="2" xfId="9" applyNumberFormat="1" applyFont="1" applyFill="1" applyBorder="1" applyProtection="1">
      <alignment horizontal="center"/>
    </xf>
    <xf numFmtId="0" fontId="11" fillId="2" borderId="2" xfId="6" applyNumberFormat="1" applyFont="1" applyFill="1" applyBorder="1" applyAlignment="1" applyProtection="1">
      <alignment wrapText="1"/>
    </xf>
    <xf numFmtId="0" fontId="8" fillId="2" borderId="2" xfId="0" applyFont="1" applyFill="1" applyBorder="1" applyAlignment="1"/>
    <xf numFmtId="0" fontId="8" fillId="2" borderId="2" xfId="0" applyFont="1" applyFill="1" applyBorder="1" applyAlignment="1">
      <alignment vertical="top"/>
    </xf>
    <xf numFmtId="0" fontId="2" fillId="2" borderId="0" xfId="0" applyNumberFormat="1" applyFont="1" applyFill="1" applyAlignment="1">
      <alignment vertical="distributed"/>
    </xf>
    <xf numFmtId="0" fontId="4" fillId="0" borderId="0" xfId="0" applyFont="1" applyAlignment="1">
      <alignment horizontal="right" vertical="center" wrapText="1"/>
    </xf>
    <xf numFmtId="0" fontId="4" fillId="2" borderId="0" xfId="0" applyFont="1" applyFill="1" applyAlignment="1">
      <alignment horizontal="right"/>
    </xf>
    <xf numFmtId="0" fontId="0" fillId="2" borderId="0" xfId="0" applyFill="1" applyAlignment="1"/>
    <xf numFmtId="0" fontId="4" fillId="2" borderId="0" xfId="0" applyNumberFormat="1" applyFont="1" applyFill="1" applyAlignment="1">
      <alignment horizontal="right" vertical="top" wrapText="1"/>
    </xf>
    <xf numFmtId="0" fontId="4" fillId="2" borderId="0" xfId="0" applyNumberFormat="1" applyFont="1" applyFill="1" applyAlignment="1">
      <alignment horizontal="right" wrapText="1"/>
    </xf>
    <xf numFmtId="0" fontId="5" fillId="2" borderId="1" xfId="2" applyFont="1" applyFill="1" applyBorder="1" applyAlignment="1">
      <alignment horizontal="center" wrapText="1"/>
      <protection locked="0"/>
    </xf>
    <xf numFmtId="0" fontId="5" fillId="2" borderId="1" xfId="2" applyFont="1" applyFill="1" applyBorder="1" applyAlignment="1">
      <alignment horizontal="center" vertical="center" wrapText="1"/>
      <protection locked="0"/>
    </xf>
    <xf numFmtId="0" fontId="6" fillId="2" borderId="1" xfId="0" applyFont="1" applyFill="1" applyBorder="1" applyAlignment="1"/>
    <xf numFmtId="0" fontId="7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4">
    <cellStyle name="xl23" xfId="3"/>
    <cellStyle name="xl29" xfId="4"/>
    <cellStyle name="xl30" xfId="5"/>
    <cellStyle name="xl31" xfId="6"/>
    <cellStyle name="xl39" xfId="7"/>
    <cellStyle name="xl41" xfId="8"/>
    <cellStyle name="xl43" xfId="9"/>
    <cellStyle name="xl44" xfId="10"/>
    <cellStyle name="Денежный" xfId="2" builtinId="4"/>
    <cellStyle name="Обычный" xfId="0" builtinId="0"/>
    <cellStyle name="Обычный 10" xfId="11"/>
    <cellStyle name="Обычный 2" xfId="12"/>
    <cellStyle name="Обычный 8" xfId="13"/>
    <cellStyle name="Финансовый" xfId="1" builtinId="3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7"/>
  <sheetViews>
    <sheetView tabSelected="1" view="pageBreakPreview" topLeftCell="A175" zoomScaleNormal="100" workbookViewId="0">
      <selection activeCell="C1" sqref="C1:F1"/>
    </sheetView>
  </sheetViews>
  <sheetFormatPr defaultColWidth="9.140625" defaultRowHeight="15.75"/>
  <cols>
    <col min="1" max="1" width="5.5703125" style="4" customWidth="1"/>
    <col min="2" max="2" width="25.5703125" style="5" customWidth="1"/>
    <col min="3" max="3" width="53.5703125" style="6" customWidth="1"/>
    <col min="4" max="4" width="11.85546875" style="7" customWidth="1"/>
    <col min="5" max="5" width="13.28515625" style="8" customWidth="1"/>
    <col min="6" max="6" width="11.5703125" style="9" customWidth="1"/>
    <col min="7" max="7" width="9.140625" style="6"/>
    <col min="8" max="8" width="40.28515625" style="6" customWidth="1"/>
    <col min="9" max="9" width="55.5703125" style="6" customWidth="1"/>
    <col min="10" max="10" width="12" style="6" customWidth="1"/>
    <col min="11" max="16384" width="9.140625" style="6"/>
  </cols>
  <sheetData>
    <row r="1" spans="1:10" s="1" customFormat="1" ht="72.75" customHeight="1">
      <c r="A1" s="10"/>
      <c r="B1" s="11"/>
      <c r="C1" s="73" t="s">
        <v>340</v>
      </c>
      <c r="D1" s="74"/>
      <c r="E1" s="75"/>
      <c r="F1" s="75"/>
    </row>
    <row r="2" spans="1:10" ht="62.1" customHeight="1">
      <c r="C2" s="76" t="s">
        <v>0</v>
      </c>
      <c r="D2" s="77"/>
      <c r="E2" s="77"/>
      <c r="F2" s="77"/>
    </row>
    <row r="3" spans="1:10" ht="60.95" customHeight="1">
      <c r="A3" s="78" t="s">
        <v>1</v>
      </c>
      <c r="B3" s="78"/>
      <c r="C3" s="79"/>
      <c r="D3" s="78"/>
      <c r="E3" s="80"/>
      <c r="F3" s="80"/>
    </row>
    <row r="4" spans="1:10" ht="17.25" customHeight="1">
      <c r="A4" s="83" t="s">
        <v>2</v>
      </c>
      <c r="B4" s="84"/>
      <c r="C4" s="82" t="s">
        <v>3</v>
      </c>
      <c r="D4" s="81" t="s">
        <v>4</v>
      </c>
      <c r="E4" s="81"/>
      <c r="F4" s="81"/>
    </row>
    <row r="5" spans="1:10" ht="33.75" customHeight="1">
      <c r="A5" s="84"/>
      <c r="B5" s="84"/>
      <c r="C5" s="82"/>
      <c r="D5" s="13" t="s">
        <v>5</v>
      </c>
      <c r="E5" s="14" t="s">
        <v>6</v>
      </c>
      <c r="F5" s="14" t="s">
        <v>7</v>
      </c>
    </row>
    <row r="6" spans="1:10" s="2" customFormat="1" ht="20.25" customHeight="1">
      <c r="A6" s="15" t="s">
        <v>8</v>
      </c>
      <c r="B6" s="16" t="s">
        <v>9</v>
      </c>
      <c r="C6" s="17" t="s">
        <v>10</v>
      </c>
      <c r="D6" s="18">
        <f>D7+D16+D26+D36+D42+D47+D63+D70+D79+D92+D108</f>
        <v>1282788.95</v>
      </c>
      <c r="E6" s="18">
        <f>E7+E16+E26+E36+E42+E47+E63+E70+E79+E92+E108</f>
        <v>1160584.8999999999</v>
      </c>
      <c r="F6" s="18">
        <f>F7+F16+F26+F36+F42+F47+F63+F70+F79+F92+F108</f>
        <v>1257826.95</v>
      </c>
      <c r="H6" s="19"/>
      <c r="I6" s="19"/>
      <c r="J6" s="19"/>
    </row>
    <row r="7" spans="1:10" s="2" customFormat="1" ht="15" customHeight="1">
      <c r="A7" s="15" t="s">
        <v>8</v>
      </c>
      <c r="B7" s="16" t="s">
        <v>11</v>
      </c>
      <c r="C7" s="20" t="s">
        <v>12</v>
      </c>
      <c r="D7" s="18">
        <f t="shared" ref="D7:F7" si="0">D8</f>
        <v>516299.95</v>
      </c>
      <c r="E7" s="18">
        <f t="shared" si="0"/>
        <v>576951.4</v>
      </c>
      <c r="F7" s="18">
        <f t="shared" si="0"/>
        <v>651996.85</v>
      </c>
      <c r="H7" s="19"/>
    </row>
    <row r="8" spans="1:10" s="2" customFormat="1" ht="15" customHeight="1">
      <c r="A8" s="21" t="s">
        <v>8</v>
      </c>
      <c r="B8" s="12" t="s">
        <v>13</v>
      </c>
      <c r="C8" s="22" t="s">
        <v>14</v>
      </c>
      <c r="D8" s="23">
        <f>D9+D10+D11+D12+D13+D14+D15</f>
        <v>516299.95</v>
      </c>
      <c r="E8" s="23">
        <f t="shared" ref="E8:F8" si="1">E9+E10+E11+E12+E13+E14+E15</f>
        <v>576951.4</v>
      </c>
      <c r="F8" s="23">
        <f t="shared" si="1"/>
        <v>651996.85</v>
      </c>
    </row>
    <row r="9" spans="1:10" ht="129" customHeight="1">
      <c r="A9" s="24" t="s">
        <v>8</v>
      </c>
      <c r="B9" s="12" t="s">
        <v>15</v>
      </c>
      <c r="C9" s="22" t="s">
        <v>16</v>
      </c>
      <c r="D9" s="25">
        <v>447997.9</v>
      </c>
      <c r="E9" s="25">
        <v>502558.7</v>
      </c>
      <c r="F9" s="25">
        <v>569994.25</v>
      </c>
    </row>
    <row r="10" spans="1:10" ht="141.75">
      <c r="A10" s="24" t="s">
        <v>8</v>
      </c>
      <c r="B10" s="12" t="s">
        <v>17</v>
      </c>
      <c r="C10" s="22" t="s">
        <v>18</v>
      </c>
      <c r="D10" s="25">
        <v>3923.15</v>
      </c>
      <c r="E10" s="25">
        <v>4337.2</v>
      </c>
      <c r="F10" s="25">
        <v>4849.3</v>
      </c>
    </row>
    <row r="11" spans="1:10" ht="63">
      <c r="A11" s="24" t="s">
        <v>8</v>
      </c>
      <c r="B11" s="12" t="s">
        <v>19</v>
      </c>
      <c r="C11" s="22" t="s">
        <v>20</v>
      </c>
      <c r="D11" s="25">
        <v>9934.4</v>
      </c>
      <c r="E11" s="25">
        <v>10982.6</v>
      </c>
      <c r="F11" s="25">
        <v>12279.7</v>
      </c>
    </row>
    <row r="12" spans="1:10" ht="113.25">
      <c r="A12" s="24" t="s">
        <v>8</v>
      </c>
      <c r="B12" s="12" t="s">
        <v>21</v>
      </c>
      <c r="C12" s="22" t="s">
        <v>22</v>
      </c>
      <c r="D12" s="25">
        <v>19609</v>
      </c>
      <c r="E12" s="25">
        <v>21677.9</v>
      </c>
      <c r="F12" s="25">
        <v>24238</v>
      </c>
    </row>
    <row r="13" spans="1:10" ht="189">
      <c r="A13" s="24" t="s">
        <v>8</v>
      </c>
      <c r="B13" s="26" t="s">
        <v>23</v>
      </c>
      <c r="C13" s="22" t="s">
        <v>24</v>
      </c>
      <c r="D13" s="25">
        <v>12624.3</v>
      </c>
      <c r="E13" s="25">
        <v>13962.4</v>
      </c>
      <c r="F13" s="25">
        <v>15609.8</v>
      </c>
    </row>
    <row r="14" spans="1:10" ht="63.75" customHeight="1">
      <c r="A14" s="24" t="s">
        <v>8</v>
      </c>
      <c r="B14" s="27" t="s">
        <v>25</v>
      </c>
      <c r="C14" s="22" t="s">
        <v>26</v>
      </c>
      <c r="D14" s="25">
        <v>7403.6</v>
      </c>
      <c r="E14" s="25">
        <v>7810.6</v>
      </c>
      <c r="F14" s="25">
        <v>8341.6</v>
      </c>
    </row>
    <row r="15" spans="1:10" ht="65.25" customHeight="1">
      <c r="A15" s="24" t="s">
        <v>8</v>
      </c>
      <c r="B15" s="27" t="s">
        <v>27</v>
      </c>
      <c r="C15" s="22" t="s">
        <v>28</v>
      </c>
      <c r="D15" s="25">
        <v>14807.6</v>
      </c>
      <c r="E15" s="25">
        <v>15622</v>
      </c>
      <c r="F15" s="25">
        <v>16684.2</v>
      </c>
    </row>
    <row r="16" spans="1:10" s="2" customFormat="1" ht="47.25" customHeight="1">
      <c r="A16" s="28" t="s">
        <v>8</v>
      </c>
      <c r="B16" s="16" t="s">
        <v>29</v>
      </c>
      <c r="C16" s="20" t="s">
        <v>30</v>
      </c>
      <c r="D16" s="29">
        <f>D17</f>
        <v>58972.800000000003</v>
      </c>
      <c r="E16" s="29">
        <f>E17</f>
        <v>60665.1</v>
      </c>
      <c r="F16" s="29">
        <f>F17</f>
        <v>61580.6</v>
      </c>
    </row>
    <row r="17" spans="1:6" ht="30.75" customHeight="1">
      <c r="A17" s="24" t="s">
        <v>8</v>
      </c>
      <c r="B17" s="12" t="s">
        <v>31</v>
      </c>
      <c r="C17" s="22" t="s">
        <v>32</v>
      </c>
      <c r="D17" s="25">
        <f>D18+D20+D22+D24</f>
        <v>58972.800000000003</v>
      </c>
      <c r="E17" s="25">
        <f>E18+E20+E22+E24</f>
        <v>60665.1</v>
      </c>
      <c r="F17" s="25">
        <f>F18+F20+F22+F24</f>
        <v>61580.6</v>
      </c>
    </row>
    <row r="18" spans="1:6" ht="94.5">
      <c r="A18" s="24" t="s">
        <v>8</v>
      </c>
      <c r="B18" s="12" t="s">
        <v>33</v>
      </c>
      <c r="C18" s="22" t="s">
        <v>34</v>
      </c>
      <c r="D18" s="25">
        <f>D19</f>
        <v>30756.799999999999</v>
      </c>
      <c r="E18" s="25">
        <f>E19</f>
        <v>31561.5</v>
      </c>
      <c r="F18" s="25">
        <f>F19</f>
        <v>32077.200000000001</v>
      </c>
    </row>
    <row r="19" spans="1:6" ht="142.5" customHeight="1">
      <c r="A19" s="24" t="s">
        <v>8</v>
      </c>
      <c r="B19" s="12" t="s">
        <v>35</v>
      </c>
      <c r="C19" s="22" t="s">
        <v>36</v>
      </c>
      <c r="D19" s="25">
        <f>24295.3+6461.5</f>
        <v>30756.799999999999</v>
      </c>
      <c r="E19" s="25">
        <f>25674.7+5886.8</f>
        <v>31561.5</v>
      </c>
      <c r="F19" s="25">
        <f>25674.7+6402.5</f>
        <v>32077.200000000001</v>
      </c>
    </row>
    <row r="20" spans="1:6" ht="110.25">
      <c r="A20" s="24" t="s">
        <v>8</v>
      </c>
      <c r="B20" s="12" t="s">
        <v>37</v>
      </c>
      <c r="C20" s="22" t="s">
        <v>38</v>
      </c>
      <c r="D20" s="25">
        <f>D21</f>
        <v>146.5</v>
      </c>
      <c r="E20" s="25">
        <f>E21</f>
        <v>165.8</v>
      </c>
      <c r="F20" s="25">
        <f>F21</f>
        <v>170.4</v>
      </c>
    </row>
    <row r="21" spans="1:6" ht="159" customHeight="1">
      <c r="A21" s="24" t="s">
        <v>8</v>
      </c>
      <c r="B21" s="12" t="s">
        <v>39</v>
      </c>
      <c r="C21" s="22" t="s">
        <v>40</v>
      </c>
      <c r="D21" s="25">
        <f>166-19.5</f>
        <v>146.5</v>
      </c>
      <c r="E21" s="25">
        <f>170.8-5</f>
        <v>165.8</v>
      </c>
      <c r="F21" s="25">
        <f>170.8-0.4</f>
        <v>170.4</v>
      </c>
    </row>
    <row r="22" spans="1:6" ht="94.5">
      <c r="A22" s="24" t="s">
        <v>8</v>
      </c>
      <c r="B22" s="12" t="s">
        <v>41</v>
      </c>
      <c r="C22" s="22" t="s">
        <v>42</v>
      </c>
      <c r="D22" s="25">
        <f>D23</f>
        <v>31891.3</v>
      </c>
      <c r="E22" s="25">
        <f>E23</f>
        <v>32861.1</v>
      </c>
      <c r="F22" s="25">
        <f>F23</f>
        <v>33408.5</v>
      </c>
    </row>
    <row r="23" spans="1:6" ht="141.75">
      <c r="A23" s="24" t="s">
        <v>8</v>
      </c>
      <c r="B23" s="12" t="s">
        <v>43</v>
      </c>
      <c r="C23" s="22" t="s">
        <v>44</v>
      </c>
      <c r="D23" s="25">
        <f>29645.3+2246</f>
        <v>31891.3</v>
      </c>
      <c r="E23" s="25">
        <f>31000.3+1860.8</f>
        <v>32861.1</v>
      </c>
      <c r="F23" s="25">
        <f>31000.3+2408.2</f>
        <v>33408.5</v>
      </c>
    </row>
    <row r="24" spans="1:6" ht="94.5">
      <c r="A24" s="24" t="s">
        <v>8</v>
      </c>
      <c r="B24" s="12" t="s">
        <v>45</v>
      </c>
      <c r="C24" s="22" t="s">
        <v>46</v>
      </c>
      <c r="D24" s="25">
        <f>D25</f>
        <v>-3821.8</v>
      </c>
      <c r="E24" s="25">
        <f t="shared" ref="E24:F24" si="2">E25</f>
        <v>-3923.3</v>
      </c>
      <c r="F24" s="25">
        <f t="shared" si="2"/>
        <v>-4075.5</v>
      </c>
    </row>
    <row r="25" spans="1:6" ht="142.5" customHeight="1">
      <c r="A25" s="24" t="s">
        <v>8</v>
      </c>
      <c r="B25" s="12" t="s">
        <v>47</v>
      </c>
      <c r="C25" s="22" t="s">
        <v>48</v>
      </c>
      <c r="D25" s="25">
        <f>-3181.8-640</f>
        <v>-3821.8</v>
      </c>
      <c r="E25" s="25">
        <f>-3161.7-761.6</f>
        <v>-3923.3</v>
      </c>
      <c r="F25" s="25">
        <f>-3161.7-913.8</f>
        <v>-4075.5</v>
      </c>
    </row>
    <row r="26" spans="1:6" s="2" customFormat="1" ht="18.75" customHeight="1">
      <c r="A26" s="15" t="s">
        <v>8</v>
      </c>
      <c r="B26" s="16" t="s">
        <v>49</v>
      </c>
      <c r="C26" s="20" t="s">
        <v>50</v>
      </c>
      <c r="D26" s="18">
        <f>D32+D34+D27</f>
        <v>82601.3</v>
      </c>
      <c r="E26" s="18">
        <f>E32+E34+E27</f>
        <v>85731.8</v>
      </c>
      <c r="F26" s="18">
        <f>F32+F34+F27</f>
        <v>88772</v>
      </c>
    </row>
    <row r="27" spans="1:6" ht="31.5" customHeight="1">
      <c r="A27" s="21" t="s">
        <v>8</v>
      </c>
      <c r="B27" s="12" t="s">
        <v>51</v>
      </c>
      <c r="C27" s="22" t="s">
        <v>52</v>
      </c>
      <c r="D27" s="23">
        <f>D28+D30</f>
        <v>38609.300000000003</v>
      </c>
      <c r="E27" s="23">
        <f t="shared" ref="E27:F27" si="3">E28+E30</f>
        <v>40192.800000000003</v>
      </c>
      <c r="F27" s="23">
        <f t="shared" si="3"/>
        <v>41840</v>
      </c>
    </row>
    <row r="28" spans="1:6" ht="35.25" customHeight="1">
      <c r="A28" s="21" t="s">
        <v>8</v>
      </c>
      <c r="B28" s="12" t="s">
        <v>53</v>
      </c>
      <c r="C28" s="22" t="s">
        <v>54</v>
      </c>
      <c r="D28" s="23">
        <f>D29</f>
        <v>31127.1</v>
      </c>
      <c r="E28" s="23">
        <f>E29</f>
        <v>32403.5</v>
      </c>
      <c r="F28" s="23">
        <f>F29</f>
        <v>33731.699999999997</v>
      </c>
    </row>
    <row r="29" spans="1:6" ht="33" customHeight="1">
      <c r="A29" s="21" t="s">
        <v>8</v>
      </c>
      <c r="B29" s="12" t="s">
        <v>55</v>
      </c>
      <c r="C29" s="22" t="s">
        <v>56</v>
      </c>
      <c r="D29" s="23">
        <v>31127.1</v>
      </c>
      <c r="E29" s="25">
        <v>32403.5</v>
      </c>
      <c r="F29" s="25">
        <v>33731.699999999997</v>
      </c>
    </row>
    <row r="30" spans="1:6" ht="50.1" customHeight="1">
      <c r="A30" s="21" t="s">
        <v>8</v>
      </c>
      <c r="B30" s="12" t="s">
        <v>57</v>
      </c>
      <c r="C30" s="22" t="s">
        <v>58</v>
      </c>
      <c r="D30" s="23">
        <f>D31</f>
        <v>7482.2</v>
      </c>
      <c r="E30" s="23">
        <f>E31</f>
        <v>7789.3</v>
      </c>
      <c r="F30" s="23">
        <f>F31</f>
        <v>8108.3</v>
      </c>
    </row>
    <row r="31" spans="1:6" ht="78.95" customHeight="1">
      <c r="A31" s="21" t="s">
        <v>8</v>
      </c>
      <c r="B31" s="12" t="s">
        <v>59</v>
      </c>
      <c r="C31" s="22" t="s">
        <v>60</v>
      </c>
      <c r="D31" s="23">
        <v>7482.2</v>
      </c>
      <c r="E31" s="25">
        <v>7789.3</v>
      </c>
      <c r="F31" s="25">
        <v>8108.3</v>
      </c>
    </row>
    <row r="32" spans="1:6">
      <c r="A32" s="21" t="s">
        <v>8</v>
      </c>
      <c r="B32" s="12" t="s">
        <v>61</v>
      </c>
      <c r="C32" s="22" t="s">
        <v>62</v>
      </c>
      <c r="D32" s="23">
        <f>D33</f>
        <v>21216</v>
      </c>
      <c r="E32" s="23">
        <f>E33</f>
        <v>21646</v>
      </c>
      <c r="F32" s="23">
        <f>F33</f>
        <v>22085</v>
      </c>
    </row>
    <row r="33" spans="1:8">
      <c r="A33" s="21" t="s">
        <v>8</v>
      </c>
      <c r="B33" s="12" t="s">
        <v>63</v>
      </c>
      <c r="C33" s="22" t="s">
        <v>62</v>
      </c>
      <c r="D33" s="25">
        <v>21216</v>
      </c>
      <c r="E33" s="25">
        <v>21646</v>
      </c>
      <c r="F33" s="25">
        <v>22085</v>
      </c>
    </row>
    <row r="34" spans="1:8" ht="30" customHeight="1">
      <c r="A34" s="21" t="s">
        <v>8</v>
      </c>
      <c r="B34" s="12" t="s">
        <v>64</v>
      </c>
      <c r="C34" s="22" t="s">
        <v>65</v>
      </c>
      <c r="D34" s="25">
        <f t="shared" ref="D34:F34" si="4">D35</f>
        <v>22776</v>
      </c>
      <c r="E34" s="25">
        <f t="shared" si="4"/>
        <v>23893</v>
      </c>
      <c r="F34" s="25">
        <f t="shared" si="4"/>
        <v>24847</v>
      </c>
    </row>
    <row r="35" spans="1:8" ht="48.75" customHeight="1">
      <c r="A35" s="21" t="s">
        <v>8</v>
      </c>
      <c r="B35" s="12" t="s">
        <v>66</v>
      </c>
      <c r="C35" s="22" t="s">
        <v>67</v>
      </c>
      <c r="D35" s="25">
        <v>22776</v>
      </c>
      <c r="E35" s="25">
        <v>23893</v>
      </c>
      <c r="F35" s="25">
        <v>24847</v>
      </c>
    </row>
    <row r="36" spans="1:8">
      <c r="A36" s="30" t="s">
        <v>8</v>
      </c>
      <c r="B36" s="31" t="s">
        <v>68</v>
      </c>
      <c r="C36" s="32" t="s">
        <v>69</v>
      </c>
      <c r="D36" s="29">
        <f>D37+D39</f>
        <v>297406</v>
      </c>
      <c r="E36" s="29">
        <f t="shared" ref="E36:F36" si="5">E37+E39</f>
        <v>300055</v>
      </c>
      <c r="F36" s="29">
        <f t="shared" si="5"/>
        <v>302742</v>
      </c>
    </row>
    <row r="37" spans="1:8" ht="17.25" customHeight="1">
      <c r="A37" s="21" t="s">
        <v>8</v>
      </c>
      <c r="B37" s="33" t="s">
        <v>70</v>
      </c>
      <c r="C37" s="34" t="s">
        <v>71</v>
      </c>
      <c r="D37" s="25">
        <f>D38</f>
        <v>36203</v>
      </c>
      <c r="E37" s="25">
        <f t="shared" ref="E37:F37" si="6">E38</f>
        <v>36369</v>
      </c>
      <c r="F37" s="25">
        <f t="shared" si="6"/>
        <v>36533</v>
      </c>
    </row>
    <row r="38" spans="1:8" ht="51" customHeight="1">
      <c r="A38" s="21" t="s">
        <v>8</v>
      </c>
      <c r="B38" s="33" t="s">
        <v>72</v>
      </c>
      <c r="C38" s="34" t="s">
        <v>73</v>
      </c>
      <c r="D38" s="25">
        <v>36203</v>
      </c>
      <c r="E38" s="25">
        <v>36369</v>
      </c>
      <c r="F38" s="25">
        <v>36533</v>
      </c>
    </row>
    <row r="39" spans="1:8">
      <c r="A39" s="21" t="s">
        <v>8</v>
      </c>
      <c r="B39" s="33" t="s">
        <v>74</v>
      </c>
      <c r="C39" s="34" t="s">
        <v>75</v>
      </c>
      <c r="D39" s="25">
        <f>D40+D41</f>
        <v>261203</v>
      </c>
      <c r="E39" s="25">
        <f t="shared" ref="E39:F39" si="7">E40+E41</f>
        <v>263686</v>
      </c>
      <c r="F39" s="25">
        <f t="shared" si="7"/>
        <v>266209</v>
      </c>
    </row>
    <row r="40" spans="1:8" ht="46.5" customHeight="1">
      <c r="A40" s="21" t="s">
        <v>8</v>
      </c>
      <c r="B40" s="33" t="s">
        <v>76</v>
      </c>
      <c r="C40" s="34" t="s">
        <v>77</v>
      </c>
      <c r="D40" s="25">
        <v>115286</v>
      </c>
      <c r="E40" s="25">
        <v>117479</v>
      </c>
      <c r="F40" s="25">
        <v>119710</v>
      </c>
    </row>
    <row r="41" spans="1:8" ht="48" customHeight="1">
      <c r="A41" s="21" t="s">
        <v>8</v>
      </c>
      <c r="B41" s="33" t="s">
        <v>78</v>
      </c>
      <c r="C41" s="34" t="s">
        <v>79</v>
      </c>
      <c r="D41" s="25">
        <v>145917</v>
      </c>
      <c r="E41" s="25">
        <v>146207</v>
      </c>
      <c r="F41" s="25">
        <v>146499</v>
      </c>
    </row>
    <row r="42" spans="1:8" s="2" customFormat="1" ht="18.75" customHeight="1">
      <c r="A42" s="15" t="s">
        <v>8</v>
      </c>
      <c r="B42" s="16" t="s">
        <v>80</v>
      </c>
      <c r="C42" s="20" t="s">
        <v>81</v>
      </c>
      <c r="D42" s="18">
        <f>D43+D45</f>
        <v>1821</v>
      </c>
      <c r="E42" s="18">
        <f>E43+E45</f>
        <v>1806</v>
      </c>
      <c r="F42" s="18">
        <f>F43+F45</f>
        <v>1806</v>
      </c>
    </row>
    <row r="43" spans="1:8" ht="32.25" customHeight="1">
      <c r="A43" s="21" t="s">
        <v>8</v>
      </c>
      <c r="B43" s="24" t="s">
        <v>82</v>
      </c>
      <c r="C43" s="22" t="s">
        <v>83</v>
      </c>
      <c r="D43" s="25">
        <f t="shared" ref="D43:F43" si="8">D44</f>
        <v>1806</v>
      </c>
      <c r="E43" s="25">
        <f t="shared" si="8"/>
        <v>1806</v>
      </c>
      <c r="F43" s="25">
        <f t="shared" si="8"/>
        <v>1806</v>
      </c>
    </row>
    <row r="44" spans="1:8" ht="65.099999999999994" customHeight="1">
      <c r="A44" s="21" t="s">
        <v>8</v>
      </c>
      <c r="B44" s="24" t="s">
        <v>84</v>
      </c>
      <c r="C44" s="22" t="s">
        <v>85</v>
      </c>
      <c r="D44" s="25">
        <v>1806</v>
      </c>
      <c r="E44" s="25">
        <v>1806</v>
      </c>
      <c r="F44" s="25">
        <v>1806</v>
      </c>
    </row>
    <row r="45" spans="1:8" customFormat="1" ht="47.25">
      <c r="A45" s="21" t="s">
        <v>8</v>
      </c>
      <c r="B45" s="24" t="s">
        <v>86</v>
      </c>
      <c r="C45" s="35" t="s">
        <v>87</v>
      </c>
      <c r="D45" s="25">
        <f>D46</f>
        <v>15</v>
      </c>
      <c r="E45" s="25">
        <f>E46</f>
        <v>0</v>
      </c>
      <c r="F45" s="25">
        <f>F46</f>
        <v>0</v>
      </c>
      <c r="H45" s="6"/>
    </row>
    <row r="46" spans="1:8" customFormat="1" ht="31.5">
      <c r="A46" s="21" t="s">
        <v>8</v>
      </c>
      <c r="B46" s="24" t="s">
        <v>88</v>
      </c>
      <c r="C46" s="35" t="s">
        <v>89</v>
      </c>
      <c r="D46" s="25">
        <v>15</v>
      </c>
      <c r="E46" s="25">
        <v>0</v>
      </c>
      <c r="F46" s="25">
        <v>0</v>
      </c>
      <c r="H46" s="6"/>
    </row>
    <row r="47" spans="1:8" s="2" customFormat="1" ht="48" customHeight="1">
      <c r="A47" s="15" t="s">
        <v>8</v>
      </c>
      <c r="B47" s="16" t="s">
        <v>90</v>
      </c>
      <c r="C47" s="20" t="s">
        <v>91</v>
      </c>
      <c r="D47" s="18">
        <f>D48+D61</f>
        <v>65073.4</v>
      </c>
      <c r="E47" s="18">
        <f t="shared" ref="E47:F47" si="9">E48+E61</f>
        <v>44069</v>
      </c>
      <c r="F47" s="18">
        <f t="shared" si="9"/>
        <v>46749.7</v>
      </c>
      <c r="H47" s="19"/>
    </row>
    <row r="48" spans="1:8" ht="110.25">
      <c r="A48" s="21" t="s">
        <v>8</v>
      </c>
      <c r="B48" s="12" t="s">
        <v>92</v>
      </c>
      <c r="C48" s="22" t="s">
        <v>93</v>
      </c>
      <c r="D48" s="23">
        <f>D49+D51+D53+D55+D57+D59</f>
        <v>62986.400000000001</v>
      </c>
      <c r="E48" s="23">
        <f>E49+E51+E53+E55+E57+E59</f>
        <v>44033.7</v>
      </c>
      <c r="F48" s="23">
        <f>F49+F51+F53+F55+F57+F59</f>
        <v>46714.400000000001</v>
      </c>
    </row>
    <row r="49" spans="1:6" ht="82.5" customHeight="1">
      <c r="A49" s="21" t="s">
        <v>8</v>
      </c>
      <c r="B49" s="12" t="s">
        <v>94</v>
      </c>
      <c r="C49" s="22" t="s">
        <v>95</v>
      </c>
      <c r="D49" s="23">
        <f>D50</f>
        <v>21080</v>
      </c>
      <c r="E49" s="23">
        <f t="shared" ref="E49:F49" si="10">E50</f>
        <v>22747</v>
      </c>
      <c r="F49" s="23">
        <f t="shared" si="10"/>
        <v>25372</v>
      </c>
    </row>
    <row r="50" spans="1:6" ht="94.5" customHeight="1">
      <c r="A50" s="21" t="s">
        <v>8</v>
      </c>
      <c r="B50" s="12" t="s">
        <v>96</v>
      </c>
      <c r="C50" s="22" t="s">
        <v>97</v>
      </c>
      <c r="D50" s="25">
        <v>21080</v>
      </c>
      <c r="E50" s="25">
        <v>22747</v>
      </c>
      <c r="F50" s="25">
        <v>25372</v>
      </c>
    </row>
    <row r="51" spans="1:6" ht="94.5" customHeight="1">
      <c r="A51" s="21" t="s">
        <v>8</v>
      </c>
      <c r="B51" s="33" t="s">
        <v>98</v>
      </c>
      <c r="C51" s="22" t="s">
        <v>99</v>
      </c>
      <c r="D51" s="25">
        <f>D52</f>
        <v>36739.599999999999</v>
      </c>
      <c r="E51" s="25">
        <f t="shared" ref="E51:F51" si="11">E52</f>
        <v>20730</v>
      </c>
      <c r="F51" s="25">
        <f t="shared" si="11"/>
        <v>20730</v>
      </c>
    </row>
    <row r="52" spans="1:6" ht="98.1" customHeight="1">
      <c r="A52" s="21" t="s">
        <v>8</v>
      </c>
      <c r="B52" s="33" t="s">
        <v>100</v>
      </c>
      <c r="C52" s="22" t="s">
        <v>101</v>
      </c>
      <c r="D52" s="25">
        <f>18700+18039.6</f>
        <v>36739.599999999999</v>
      </c>
      <c r="E52" s="25">
        <v>20730</v>
      </c>
      <c r="F52" s="25">
        <v>20730</v>
      </c>
    </row>
    <row r="53" spans="1:6" ht="113.1" customHeight="1">
      <c r="A53" s="36" t="s">
        <v>8</v>
      </c>
      <c r="B53" s="37" t="s">
        <v>102</v>
      </c>
      <c r="C53" s="38" t="s">
        <v>103</v>
      </c>
      <c r="D53" s="25">
        <f>D54</f>
        <v>506.1</v>
      </c>
      <c r="E53" s="25">
        <f t="shared" ref="E53:F53" si="12">E54</f>
        <v>556.70000000000005</v>
      </c>
      <c r="F53" s="25">
        <f t="shared" si="12"/>
        <v>612.4</v>
      </c>
    </row>
    <row r="54" spans="1:6" ht="99.75" customHeight="1">
      <c r="A54" s="36" t="s">
        <v>8</v>
      </c>
      <c r="B54" s="37" t="s">
        <v>104</v>
      </c>
      <c r="C54" s="39" t="s">
        <v>105</v>
      </c>
      <c r="D54" s="25">
        <v>506.1</v>
      </c>
      <c r="E54" s="25">
        <v>556.70000000000005</v>
      </c>
      <c r="F54" s="25">
        <v>612.4</v>
      </c>
    </row>
    <row r="55" spans="1:6" ht="58.5" customHeight="1">
      <c r="A55" s="36" t="s">
        <v>8</v>
      </c>
      <c r="B55" s="40" t="s">
        <v>106</v>
      </c>
      <c r="C55" s="41" t="s">
        <v>107</v>
      </c>
      <c r="D55" s="25">
        <f>D56</f>
        <v>4651.3999999999996</v>
      </c>
      <c r="E55" s="25">
        <f>E56</f>
        <v>0</v>
      </c>
      <c r="F55" s="25">
        <f>F56</f>
        <v>0</v>
      </c>
    </row>
    <row r="56" spans="1:6" ht="51" customHeight="1">
      <c r="A56" s="36" t="s">
        <v>8</v>
      </c>
      <c r="B56" s="40" t="s">
        <v>108</v>
      </c>
      <c r="C56" s="41" t="s">
        <v>109</v>
      </c>
      <c r="D56" s="25">
        <v>4651.3999999999996</v>
      </c>
      <c r="E56" s="25">
        <v>0</v>
      </c>
      <c r="F56" s="25">
        <v>0</v>
      </c>
    </row>
    <row r="57" spans="1:6" ht="48" customHeight="1">
      <c r="A57" s="36" t="s">
        <v>8</v>
      </c>
      <c r="B57" s="42" t="s">
        <v>110</v>
      </c>
      <c r="C57" s="43" t="s">
        <v>111</v>
      </c>
      <c r="D57" s="25">
        <f>D58</f>
        <v>1.6</v>
      </c>
      <c r="E57" s="25">
        <f>E58</f>
        <v>0</v>
      </c>
      <c r="F57" s="25">
        <f>F58</f>
        <v>0</v>
      </c>
    </row>
    <row r="58" spans="1:6" ht="126.95" customHeight="1">
      <c r="A58" s="36" t="s">
        <v>8</v>
      </c>
      <c r="B58" s="42" t="s">
        <v>112</v>
      </c>
      <c r="C58" s="43" t="s">
        <v>113</v>
      </c>
      <c r="D58" s="25">
        <v>1.6</v>
      </c>
      <c r="E58" s="25">
        <v>0</v>
      </c>
      <c r="F58" s="25">
        <v>0</v>
      </c>
    </row>
    <row r="59" spans="1:6" ht="75.95" customHeight="1">
      <c r="A59" s="21" t="s">
        <v>8</v>
      </c>
      <c r="B59" s="40" t="s">
        <v>114</v>
      </c>
      <c r="C59" s="44" t="s">
        <v>115</v>
      </c>
      <c r="D59" s="25">
        <f>D60</f>
        <v>7.7</v>
      </c>
      <c r="E59" s="25">
        <f>E60</f>
        <v>0</v>
      </c>
      <c r="F59" s="25">
        <f>F60</f>
        <v>0</v>
      </c>
    </row>
    <row r="60" spans="1:6" ht="174" customHeight="1">
      <c r="A60" s="21" t="s">
        <v>8</v>
      </c>
      <c r="B60" s="40" t="s">
        <v>116</v>
      </c>
      <c r="C60" s="41" t="s">
        <v>117</v>
      </c>
      <c r="D60" s="25">
        <v>7.7</v>
      </c>
      <c r="E60" s="25">
        <v>0</v>
      </c>
      <c r="F60" s="25">
        <v>0</v>
      </c>
    </row>
    <row r="61" spans="1:6" ht="95.25" customHeight="1">
      <c r="A61" s="21" t="s">
        <v>8</v>
      </c>
      <c r="B61" s="12" t="s">
        <v>118</v>
      </c>
      <c r="C61" s="22" t="s">
        <v>119</v>
      </c>
      <c r="D61" s="25">
        <f>D62</f>
        <v>2087</v>
      </c>
      <c r="E61" s="25">
        <f t="shared" ref="E61:F61" si="13">E62</f>
        <v>35.299999999999997</v>
      </c>
      <c r="F61" s="25">
        <f t="shared" si="13"/>
        <v>35.299999999999997</v>
      </c>
    </row>
    <row r="62" spans="1:6" ht="96" customHeight="1">
      <c r="A62" s="21" t="s">
        <v>8</v>
      </c>
      <c r="B62" s="12" t="s">
        <v>120</v>
      </c>
      <c r="C62" s="22" t="s">
        <v>121</v>
      </c>
      <c r="D62" s="25">
        <v>2087</v>
      </c>
      <c r="E62" s="25">
        <v>35.299999999999997</v>
      </c>
      <c r="F62" s="25">
        <v>35.299999999999997</v>
      </c>
    </row>
    <row r="63" spans="1:6" s="2" customFormat="1" ht="34.5" customHeight="1">
      <c r="A63" s="15" t="s">
        <v>8</v>
      </c>
      <c r="B63" s="16" t="s">
        <v>122</v>
      </c>
      <c r="C63" s="20" t="s">
        <v>123</v>
      </c>
      <c r="D63" s="18">
        <f t="shared" ref="D63:F63" si="14">D64</f>
        <v>21225.5</v>
      </c>
      <c r="E63" s="18">
        <f t="shared" si="14"/>
        <v>21225.5</v>
      </c>
      <c r="F63" s="18">
        <f t="shared" si="14"/>
        <v>21225.5</v>
      </c>
    </row>
    <row r="64" spans="1:6" ht="30.95" customHeight="1">
      <c r="A64" s="21" t="s">
        <v>8</v>
      </c>
      <c r="B64" s="12" t="s">
        <v>124</v>
      </c>
      <c r="C64" s="22" t="s">
        <v>125</v>
      </c>
      <c r="D64" s="25">
        <f t="shared" ref="D64" si="15">D65+D66+D67</f>
        <v>21225.5</v>
      </c>
      <c r="E64" s="25">
        <f t="shared" ref="E64" si="16">E65+E66+E67</f>
        <v>21225.5</v>
      </c>
      <c r="F64" s="25">
        <f t="shared" ref="F64" si="17">F65+F66+F67</f>
        <v>21225.5</v>
      </c>
    </row>
    <row r="65" spans="1:8" ht="33" customHeight="1">
      <c r="A65" s="21" t="s">
        <v>8</v>
      </c>
      <c r="B65" s="26" t="s">
        <v>126</v>
      </c>
      <c r="C65" s="22" t="s">
        <v>127</v>
      </c>
      <c r="D65" s="25">
        <v>543.5</v>
      </c>
      <c r="E65" s="25">
        <v>543.5</v>
      </c>
      <c r="F65" s="25">
        <v>543.5</v>
      </c>
      <c r="H65" s="45"/>
    </row>
    <row r="66" spans="1:8" ht="32.25" customHeight="1">
      <c r="A66" s="21" t="s">
        <v>8</v>
      </c>
      <c r="B66" s="26" t="s">
        <v>128</v>
      </c>
      <c r="C66" s="22" t="s">
        <v>129</v>
      </c>
      <c r="D66" s="25">
        <v>184.1</v>
      </c>
      <c r="E66" s="25">
        <v>184.1</v>
      </c>
      <c r="F66" s="25">
        <v>184.1</v>
      </c>
    </row>
    <row r="67" spans="1:8" ht="30" customHeight="1">
      <c r="A67" s="21" t="s">
        <v>8</v>
      </c>
      <c r="B67" s="26" t="s">
        <v>130</v>
      </c>
      <c r="C67" s="22" t="s">
        <v>131</v>
      </c>
      <c r="D67" s="25">
        <f t="shared" ref="D67" si="18">D68+D69</f>
        <v>20497.900000000001</v>
      </c>
      <c r="E67" s="25">
        <f t="shared" ref="E67" si="19">E68+E69</f>
        <v>20497.900000000001</v>
      </c>
      <c r="F67" s="25">
        <f t="shared" ref="F67" si="20">F68+F69</f>
        <v>20497.900000000001</v>
      </c>
    </row>
    <row r="68" spans="1:8" ht="15.95" customHeight="1">
      <c r="A68" s="21" t="s">
        <v>8</v>
      </c>
      <c r="B68" s="26" t="s">
        <v>132</v>
      </c>
      <c r="C68" s="46" t="s">
        <v>133</v>
      </c>
      <c r="D68" s="25">
        <v>11649.8</v>
      </c>
      <c r="E68" s="25">
        <v>11649.8</v>
      </c>
      <c r="F68" s="25">
        <v>11649.8</v>
      </c>
    </row>
    <row r="69" spans="1:8" ht="23.1" customHeight="1">
      <c r="A69" s="21" t="s">
        <v>8</v>
      </c>
      <c r="B69" s="26" t="s">
        <v>134</v>
      </c>
      <c r="C69" s="46" t="s">
        <v>135</v>
      </c>
      <c r="D69" s="25">
        <v>8848.1</v>
      </c>
      <c r="E69" s="25">
        <v>8848.1</v>
      </c>
      <c r="F69" s="25">
        <v>8848.1</v>
      </c>
    </row>
    <row r="70" spans="1:8" s="2" customFormat="1" ht="47.25">
      <c r="A70" s="15" t="s">
        <v>8</v>
      </c>
      <c r="B70" s="16" t="s">
        <v>136</v>
      </c>
      <c r="C70" s="20" t="s">
        <v>137</v>
      </c>
      <c r="D70" s="18">
        <f>D74+D71</f>
        <v>2335.9</v>
      </c>
      <c r="E70" s="18">
        <f>E74+E71</f>
        <v>1603.6</v>
      </c>
      <c r="F70" s="18">
        <f>F74+F71</f>
        <v>1637.3</v>
      </c>
    </row>
    <row r="71" spans="1:8" s="2" customFormat="1">
      <c r="A71" s="21" t="s">
        <v>8</v>
      </c>
      <c r="B71" s="42" t="s">
        <v>138</v>
      </c>
      <c r="C71" s="43" t="s">
        <v>139</v>
      </c>
      <c r="D71" s="23">
        <f t="shared" ref="D71:F72" si="21">D72</f>
        <v>763</v>
      </c>
      <c r="E71" s="23">
        <f t="shared" si="21"/>
        <v>0</v>
      </c>
      <c r="F71" s="23">
        <f t="shared" si="21"/>
        <v>0</v>
      </c>
    </row>
    <row r="72" spans="1:8" s="2" customFormat="1">
      <c r="A72" s="21" t="s">
        <v>8</v>
      </c>
      <c r="B72" s="42" t="s">
        <v>140</v>
      </c>
      <c r="C72" s="43" t="s">
        <v>141</v>
      </c>
      <c r="D72" s="23">
        <f t="shared" si="21"/>
        <v>763</v>
      </c>
      <c r="E72" s="23">
        <f t="shared" si="21"/>
        <v>0</v>
      </c>
      <c r="F72" s="23">
        <f t="shared" si="21"/>
        <v>0</v>
      </c>
    </row>
    <row r="73" spans="1:8" s="2" customFormat="1" ht="47.25">
      <c r="A73" s="21" t="s">
        <v>8</v>
      </c>
      <c r="B73" s="42" t="s">
        <v>142</v>
      </c>
      <c r="C73" s="43" t="s">
        <v>143</v>
      </c>
      <c r="D73" s="23">
        <v>763</v>
      </c>
      <c r="E73" s="23">
        <v>0</v>
      </c>
      <c r="F73" s="23">
        <v>0</v>
      </c>
    </row>
    <row r="74" spans="1:8">
      <c r="A74" s="21" t="s">
        <v>8</v>
      </c>
      <c r="B74" s="26" t="s">
        <v>144</v>
      </c>
      <c r="C74" s="22" t="s">
        <v>145</v>
      </c>
      <c r="D74" s="25">
        <f>D75+D77</f>
        <v>1572.9</v>
      </c>
      <c r="E74" s="25">
        <f t="shared" ref="E74:F74" si="22">E75+E77</f>
        <v>1603.6</v>
      </c>
      <c r="F74" s="25">
        <f t="shared" si="22"/>
        <v>1637.3</v>
      </c>
    </row>
    <row r="75" spans="1:8" ht="48.75" customHeight="1">
      <c r="A75" s="21" t="s">
        <v>8</v>
      </c>
      <c r="B75" s="26" t="s">
        <v>146</v>
      </c>
      <c r="C75" s="22" t="s">
        <v>147</v>
      </c>
      <c r="D75" s="25">
        <f t="shared" ref="D75:F75" si="23">D76</f>
        <v>306.39999999999998</v>
      </c>
      <c r="E75" s="25">
        <f t="shared" si="23"/>
        <v>337.1</v>
      </c>
      <c r="F75" s="25">
        <f t="shared" si="23"/>
        <v>370.8</v>
      </c>
    </row>
    <row r="76" spans="1:8" ht="48" customHeight="1">
      <c r="A76" s="21" t="s">
        <v>8</v>
      </c>
      <c r="B76" s="26" t="s">
        <v>148</v>
      </c>
      <c r="C76" s="22" t="s">
        <v>149</v>
      </c>
      <c r="D76" s="25">
        <v>306.39999999999998</v>
      </c>
      <c r="E76" s="25">
        <v>337.1</v>
      </c>
      <c r="F76" s="25">
        <v>370.8</v>
      </c>
    </row>
    <row r="77" spans="1:8" ht="19.5" customHeight="1">
      <c r="A77" s="21" t="s">
        <v>8</v>
      </c>
      <c r="B77" s="12" t="s">
        <v>150</v>
      </c>
      <c r="C77" s="22" t="s">
        <v>151</v>
      </c>
      <c r="D77" s="25">
        <f>D78</f>
        <v>1266.5</v>
      </c>
      <c r="E77" s="25">
        <f t="shared" ref="E77:F77" si="24">E78</f>
        <v>1266.5</v>
      </c>
      <c r="F77" s="25">
        <f t="shared" si="24"/>
        <v>1266.5</v>
      </c>
    </row>
    <row r="78" spans="1:8" ht="31.5" customHeight="1">
      <c r="A78" s="21" t="s">
        <v>8</v>
      </c>
      <c r="B78" s="12" t="s">
        <v>152</v>
      </c>
      <c r="C78" s="34" t="s">
        <v>153</v>
      </c>
      <c r="D78" s="25">
        <f>276.5+990</f>
        <v>1266.5</v>
      </c>
      <c r="E78" s="25">
        <f t="shared" ref="E78:F78" si="25">276.5+990</f>
        <v>1266.5</v>
      </c>
      <c r="F78" s="25">
        <f t="shared" si="25"/>
        <v>1266.5</v>
      </c>
    </row>
    <row r="79" spans="1:8" s="2" customFormat="1" ht="31.5">
      <c r="A79" s="15" t="s">
        <v>8</v>
      </c>
      <c r="B79" s="16" t="s">
        <v>154</v>
      </c>
      <c r="C79" s="20" t="s">
        <v>155</v>
      </c>
      <c r="D79" s="18">
        <f>D80+D90</f>
        <v>233286.39999999999</v>
      </c>
      <c r="E79" s="18">
        <f>E80+E90</f>
        <v>67558</v>
      </c>
      <c r="F79" s="18">
        <f>F80+F90</f>
        <v>80398.8</v>
      </c>
    </row>
    <row r="80" spans="1:8" ht="30.95" customHeight="1">
      <c r="A80" s="21" t="s">
        <v>8</v>
      </c>
      <c r="B80" s="12" t="s">
        <v>156</v>
      </c>
      <c r="C80" s="47" t="s">
        <v>157</v>
      </c>
      <c r="D80" s="23">
        <f>D81+D83+D85</f>
        <v>202110.2</v>
      </c>
      <c r="E80" s="23">
        <f t="shared" ref="E80:F80" si="26">E81+E83+E85</f>
        <v>66375</v>
      </c>
      <c r="F80" s="23">
        <f t="shared" si="26"/>
        <v>80052</v>
      </c>
    </row>
    <row r="81" spans="1:6" ht="47.25">
      <c r="A81" s="21" t="s">
        <v>8</v>
      </c>
      <c r="B81" s="12" t="s">
        <v>158</v>
      </c>
      <c r="C81" s="22" t="s">
        <v>159</v>
      </c>
      <c r="D81" s="23">
        <f>D82</f>
        <v>33112</v>
      </c>
      <c r="E81" s="23">
        <f t="shared" ref="E81:F81" si="27">E82</f>
        <v>49668</v>
      </c>
      <c r="F81" s="23">
        <f t="shared" si="27"/>
        <v>61750</v>
      </c>
    </row>
    <row r="82" spans="1:6" ht="63">
      <c r="A82" s="21" t="s">
        <v>8</v>
      </c>
      <c r="B82" s="12" t="s">
        <v>160</v>
      </c>
      <c r="C82" s="22" t="s">
        <v>161</v>
      </c>
      <c r="D82" s="25">
        <v>33112</v>
      </c>
      <c r="E82" s="25">
        <v>49668</v>
      </c>
      <c r="F82" s="25">
        <v>61750</v>
      </c>
    </row>
    <row r="83" spans="1:6" ht="63" customHeight="1">
      <c r="A83" s="21" t="s">
        <v>8</v>
      </c>
      <c r="B83" s="12" t="s">
        <v>162</v>
      </c>
      <c r="C83" s="22" t="s">
        <v>163</v>
      </c>
      <c r="D83" s="25">
        <f>D84</f>
        <v>152506.20000000001</v>
      </c>
      <c r="E83" s="25">
        <f t="shared" ref="E83:F83" si="28">E84</f>
        <v>762</v>
      </c>
      <c r="F83" s="25">
        <f t="shared" si="28"/>
        <v>762</v>
      </c>
    </row>
    <row r="84" spans="1:6" ht="65.25" customHeight="1">
      <c r="A84" s="21" t="s">
        <v>8</v>
      </c>
      <c r="B84" s="26" t="s">
        <v>164</v>
      </c>
      <c r="C84" s="38" t="s">
        <v>165</v>
      </c>
      <c r="D84" s="25">
        <f>68877.3+60835.8+22793.1</f>
        <v>152506.20000000001</v>
      </c>
      <c r="E84" s="25">
        <v>762</v>
      </c>
      <c r="F84" s="25">
        <v>762</v>
      </c>
    </row>
    <row r="85" spans="1:6" ht="81" customHeight="1">
      <c r="A85" s="21" t="s">
        <v>8</v>
      </c>
      <c r="B85" s="48" t="s">
        <v>166</v>
      </c>
      <c r="C85" s="49" t="s">
        <v>167</v>
      </c>
      <c r="D85" s="25">
        <f>D86+D88</f>
        <v>16492</v>
      </c>
      <c r="E85" s="25">
        <f t="shared" ref="E85:F85" si="29">E86+E88</f>
        <v>15945</v>
      </c>
      <c r="F85" s="25">
        <f t="shared" si="29"/>
        <v>17540</v>
      </c>
    </row>
    <row r="86" spans="1:6" ht="78.75">
      <c r="A86" s="21" t="s">
        <v>8</v>
      </c>
      <c r="B86" s="48" t="s">
        <v>168</v>
      </c>
      <c r="C86" s="49" t="s">
        <v>169</v>
      </c>
      <c r="D86" s="25">
        <f>D87</f>
        <v>11380</v>
      </c>
      <c r="E86" s="25">
        <f t="shared" ref="E86:F86" si="30">E87</f>
        <v>12520</v>
      </c>
      <c r="F86" s="25">
        <f t="shared" si="30"/>
        <v>13770</v>
      </c>
    </row>
    <row r="87" spans="1:6" ht="96.75" customHeight="1">
      <c r="A87" s="21" t="s">
        <v>8</v>
      </c>
      <c r="B87" s="48" t="s">
        <v>170</v>
      </c>
      <c r="C87" s="49" t="s">
        <v>171</v>
      </c>
      <c r="D87" s="25">
        <v>11380</v>
      </c>
      <c r="E87" s="25">
        <v>12520</v>
      </c>
      <c r="F87" s="25">
        <v>13770</v>
      </c>
    </row>
    <row r="88" spans="1:6" ht="83.25" customHeight="1">
      <c r="A88" s="21" t="s">
        <v>8</v>
      </c>
      <c r="B88" s="50" t="s">
        <v>172</v>
      </c>
      <c r="C88" s="49" t="s">
        <v>173</v>
      </c>
      <c r="D88" s="25">
        <f>D89</f>
        <v>5112</v>
      </c>
      <c r="E88" s="25">
        <f t="shared" ref="E88:F88" si="31">E89</f>
        <v>3425</v>
      </c>
      <c r="F88" s="25">
        <f t="shared" si="31"/>
        <v>3770</v>
      </c>
    </row>
    <row r="89" spans="1:6" ht="78.75">
      <c r="A89" s="21" t="s">
        <v>8</v>
      </c>
      <c r="B89" s="50" t="s">
        <v>174</v>
      </c>
      <c r="C89" s="51" t="s">
        <v>175</v>
      </c>
      <c r="D89" s="25">
        <f>3112+2000</f>
        <v>5112</v>
      </c>
      <c r="E89" s="25">
        <v>3425</v>
      </c>
      <c r="F89" s="25">
        <v>3770</v>
      </c>
    </row>
    <row r="90" spans="1:6" ht="33" customHeight="1">
      <c r="A90" s="21" t="s">
        <v>8</v>
      </c>
      <c r="B90" s="12" t="s">
        <v>176</v>
      </c>
      <c r="C90" s="22" t="s">
        <v>177</v>
      </c>
      <c r="D90" s="25">
        <f>D91</f>
        <v>31176.2</v>
      </c>
      <c r="E90" s="25">
        <f>E91</f>
        <v>1183</v>
      </c>
      <c r="F90" s="25">
        <f>F91</f>
        <v>346.8</v>
      </c>
    </row>
    <row r="91" spans="1:6" ht="52.5" customHeight="1">
      <c r="A91" s="21" t="s">
        <v>8</v>
      </c>
      <c r="B91" s="26" t="s">
        <v>178</v>
      </c>
      <c r="C91" s="49" t="s">
        <v>179</v>
      </c>
      <c r="D91" s="25">
        <f>26552.7+4623.5</f>
        <v>31176.2</v>
      </c>
      <c r="E91" s="25">
        <v>1183</v>
      </c>
      <c r="F91" s="25">
        <v>346.8</v>
      </c>
    </row>
    <row r="92" spans="1:6" s="2" customFormat="1" ht="21" customHeight="1">
      <c r="A92" s="15" t="s">
        <v>8</v>
      </c>
      <c r="B92" s="16" t="s">
        <v>180</v>
      </c>
      <c r="C92" s="17" t="s">
        <v>181</v>
      </c>
      <c r="D92" s="18">
        <f>D93+D106+D100+D102+D104</f>
        <v>1030.5999999999999</v>
      </c>
      <c r="E92" s="18">
        <f>E93+E106+E100+E102+E104</f>
        <v>919.5</v>
      </c>
      <c r="F92" s="18">
        <f>F93+F106+F100+F102+F104</f>
        <v>918.2</v>
      </c>
    </row>
    <row r="93" spans="1:6" ht="47.1" customHeight="1">
      <c r="A93" s="21" t="s">
        <v>8</v>
      </c>
      <c r="B93" s="12" t="s">
        <v>182</v>
      </c>
      <c r="C93" s="22" t="s">
        <v>183</v>
      </c>
      <c r="D93" s="23">
        <f>D94+D95+D96+D97+D98+D99</f>
        <v>113.4</v>
      </c>
      <c r="E93" s="23">
        <f>E94+E95+E96+E97+E98+E99</f>
        <v>117.7</v>
      </c>
      <c r="F93" s="23">
        <f>F94+F95+F96+F97+F98+F99</f>
        <v>116.4</v>
      </c>
    </row>
    <row r="94" spans="1:6" ht="110.25">
      <c r="A94" s="21" t="s">
        <v>8</v>
      </c>
      <c r="B94" s="12" t="s">
        <v>184</v>
      </c>
      <c r="C94" s="46" t="s">
        <v>185</v>
      </c>
      <c r="D94" s="23">
        <v>38.5</v>
      </c>
      <c r="E94" s="25">
        <v>41.8</v>
      </c>
      <c r="F94" s="25">
        <v>40.5</v>
      </c>
    </row>
    <row r="95" spans="1:6" ht="141" customHeight="1">
      <c r="A95" s="21" t="s">
        <v>8</v>
      </c>
      <c r="B95" s="12" t="s">
        <v>186</v>
      </c>
      <c r="C95" s="46" t="s">
        <v>187</v>
      </c>
      <c r="D95" s="23">
        <v>15</v>
      </c>
      <c r="E95" s="23">
        <v>15</v>
      </c>
      <c r="F95" s="23">
        <v>15</v>
      </c>
    </row>
    <row r="96" spans="1:6" ht="108.95" customHeight="1">
      <c r="A96" s="21" t="s">
        <v>8</v>
      </c>
      <c r="B96" s="12" t="s">
        <v>188</v>
      </c>
      <c r="C96" s="46" t="s">
        <v>189</v>
      </c>
      <c r="D96" s="23">
        <v>7.5</v>
      </c>
      <c r="E96" s="25">
        <v>7.5</v>
      </c>
      <c r="F96" s="25">
        <v>7.5</v>
      </c>
    </row>
    <row r="97" spans="1:6" ht="94.5" customHeight="1">
      <c r="A97" s="21" t="s">
        <v>8</v>
      </c>
      <c r="B97" s="12" t="s">
        <v>190</v>
      </c>
      <c r="C97" s="46" t="s">
        <v>191</v>
      </c>
      <c r="D97" s="23">
        <v>5</v>
      </c>
      <c r="E97" s="25">
        <v>5</v>
      </c>
      <c r="F97" s="25">
        <v>5</v>
      </c>
    </row>
    <row r="98" spans="1:6" ht="111" customHeight="1">
      <c r="A98" s="21" t="s">
        <v>8</v>
      </c>
      <c r="B98" s="12" t="s">
        <v>192</v>
      </c>
      <c r="C98" s="46" t="s">
        <v>193</v>
      </c>
      <c r="D98" s="25">
        <v>0.1</v>
      </c>
      <c r="E98" s="25">
        <v>0.1</v>
      </c>
      <c r="F98" s="25">
        <v>0.1</v>
      </c>
    </row>
    <row r="99" spans="1:6" ht="126" customHeight="1">
      <c r="A99" s="21" t="s">
        <v>8</v>
      </c>
      <c r="B99" s="12" t="s">
        <v>194</v>
      </c>
      <c r="C99" s="46" t="s">
        <v>195</v>
      </c>
      <c r="D99" s="25">
        <f>43.8+3.5</f>
        <v>47.3</v>
      </c>
      <c r="E99" s="25">
        <f>44.8+3.5</f>
        <v>48.3</v>
      </c>
      <c r="F99" s="25">
        <f>44.8+3.5</f>
        <v>48.3</v>
      </c>
    </row>
    <row r="100" spans="1:6" ht="51" customHeight="1">
      <c r="A100" s="21" t="s">
        <v>8</v>
      </c>
      <c r="B100" s="40" t="s">
        <v>196</v>
      </c>
      <c r="C100" s="41" t="s">
        <v>197</v>
      </c>
      <c r="D100" s="25">
        <f>D101</f>
        <v>7.5</v>
      </c>
      <c r="E100" s="25">
        <f>E101</f>
        <v>0</v>
      </c>
      <c r="F100" s="25">
        <f>F101</f>
        <v>0</v>
      </c>
    </row>
    <row r="101" spans="1:6" ht="66" customHeight="1">
      <c r="A101" s="21" t="s">
        <v>8</v>
      </c>
      <c r="B101" s="40" t="s">
        <v>198</v>
      </c>
      <c r="C101" s="41" t="s">
        <v>199</v>
      </c>
      <c r="D101" s="25">
        <v>7.5</v>
      </c>
      <c r="E101" s="25">
        <v>0</v>
      </c>
      <c r="F101" s="25">
        <v>0</v>
      </c>
    </row>
    <row r="102" spans="1:6" ht="113.1" customHeight="1">
      <c r="A102" s="21" t="s">
        <v>8</v>
      </c>
      <c r="B102" s="42" t="s">
        <v>200</v>
      </c>
      <c r="C102" s="43" t="s">
        <v>201</v>
      </c>
      <c r="D102" s="25">
        <f>D103</f>
        <v>47.6</v>
      </c>
      <c r="E102" s="25">
        <f>E103</f>
        <v>0</v>
      </c>
      <c r="F102" s="25">
        <f>F103</f>
        <v>0</v>
      </c>
    </row>
    <row r="103" spans="1:6" ht="96" customHeight="1">
      <c r="A103" s="21" t="s">
        <v>8</v>
      </c>
      <c r="B103" s="42" t="s">
        <v>202</v>
      </c>
      <c r="C103" s="43" t="s">
        <v>203</v>
      </c>
      <c r="D103" s="25">
        <v>47.6</v>
      </c>
      <c r="E103" s="25">
        <v>0</v>
      </c>
      <c r="F103" s="25">
        <v>0</v>
      </c>
    </row>
    <row r="104" spans="1:6" ht="96" customHeight="1">
      <c r="A104" s="21" t="s">
        <v>8</v>
      </c>
      <c r="B104" s="40" t="s">
        <v>204</v>
      </c>
      <c r="C104" s="41" t="s">
        <v>205</v>
      </c>
      <c r="D104" s="25">
        <f>D105</f>
        <v>60.3</v>
      </c>
      <c r="E104" s="25">
        <f>E105</f>
        <v>0</v>
      </c>
      <c r="F104" s="25">
        <f>F105</f>
        <v>0</v>
      </c>
    </row>
    <row r="105" spans="1:6" ht="81" customHeight="1">
      <c r="A105" s="21" t="s">
        <v>8</v>
      </c>
      <c r="B105" s="40" t="s">
        <v>206</v>
      </c>
      <c r="C105" s="41" t="s">
        <v>207</v>
      </c>
      <c r="D105" s="25">
        <v>60.3</v>
      </c>
      <c r="E105" s="25">
        <v>0</v>
      </c>
      <c r="F105" s="25">
        <v>0</v>
      </c>
    </row>
    <row r="106" spans="1:6" ht="19.5" customHeight="1">
      <c r="A106" s="21" t="s">
        <v>8</v>
      </c>
      <c r="B106" s="12" t="s">
        <v>208</v>
      </c>
      <c r="C106" s="52" t="s">
        <v>209</v>
      </c>
      <c r="D106" s="23">
        <f>D107</f>
        <v>801.8</v>
      </c>
      <c r="E106" s="23">
        <f>E107</f>
        <v>801.8</v>
      </c>
      <c r="F106" s="23">
        <f>F107</f>
        <v>801.8</v>
      </c>
    </row>
    <row r="107" spans="1:6" ht="110.1" customHeight="1">
      <c r="A107" s="21" t="s">
        <v>210</v>
      </c>
      <c r="B107" s="12" t="s">
        <v>211</v>
      </c>
      <c r="C107" s="22" t="s">
        <v>212</v>
      </c>
      <c r="D107" s="23">
        <f>800+1.8</f>
        <v>801.8</v>
      </c>
      <c r="E107" s="23">
        <f t="shared" ref="E107:F107" si="32">800+1.8</f>
        <v>801.8</v>
      </c>
      <c r="F107" s="23">
        <f t="shared" si="32"/>
        <v>801.8</v>
      </c>
    </row>
    <row r="108" spans="1:6" customFormat="1">
      <c r="A108" s="15" t="s">
        <v>8</v>
      </c>
      <c r="B108" s="16" t="s">
        <v>213</v>
      </c>
      <c r="C108" s="53" t="s">
        <v>214</v>
      </c>
      <c r="D108" s="18">
        <f t="shared" ref="D108:F109" si="33">D109</f>
        <v>2736.1</v>
      </c>
      <c r="E108" s="18">
        <f t="shared" si="33"/>
        <v>0</v>
      </c>
      <c r="F108" s="18">
        <f t="shared" si="33"/>
        <v>0</v>
      </c>
    </row>
    <row r="109" spans="1:6" customFormat="1" ht="18.95" customHeight="1">
      <c r="A109" s="21" t="s">
        <v>8</v>
      </c>
      <c r="B109" s="50" t="s">
        <v>215</v>
      </c>
      <c r="C109" s="54" t="s">
        <v>216</v>
      </c>
      <c r="D109" s="23">
        <f t="shared" si="33"/>
        <v>2736.1</v>
      </c>
      <c r="E109" s="23">
        <f t="shared" si="33"/>
        <v>0</v>
      </c>
      <c r="F109" s="23">
        <f t="shared" si="33"/>
        <v>0</v>
      </c>
    </row>
    <row r="110" spans="1:6" customFormat="1" ht="30.95" customHeight="1">
      <c r="A110" s="21" t="s">
        <v>8</v>
      </c>
      <c r="B110" s="50" t="s">
        <v>217</v>
      </c>
      <c r="C110" s="55" t="s">
        <v>218</v>
      </c>
      <c r="D110" s="23">
        <v>2736.1</v>
      </c>
      <c r="E110" s="23">
        <v>0</v>
      </c>
      <c r="F110" s="23">
        <v>0</v>
      </c>
    </row>
    <row r="111" spans="1:6" s="2" customFormat="1" ht="20.25" customHeight="1">
      <c r="A111" s="15" t="s">
        <v>8</v>
      </c>
      <c r="B111" s="28" t="s">
        <v>219</v>
      </c>
      <c r="C111" s="56" t="s">
        <v>220</v>
      </c>
      <c r="D111" s="29">
        <f>D112+D188</f>
        <v>1501918.2</v>
      </c>
      <c r="E111" s="29">
        <f>E112+E188</f>
        <v>1219473.6000000001</v>
      </c>
      <c r="F111" s="29">
        <f>F112+F188</f>
        <v>1163079.1000000001</v>
      </c>
    </row>
    <row r="112" spans="1:6" s="2" customFormat="1" ht="49.5" customHeight="1">
      <c r="A112" s="15" t="s">
        <v>8</v>
      </c>
      <c r="B112" s="57" t="s">
        <v>221</v>
      </c>
      <c r="C112" s="20" t="s">
        <v>222</v>
      </c>
      <c r="D112" s="29">
        <f>D113+D153+D181</f>
        <v>1501888</v>
      </c>
      <c r="E112" s="29">
        <f t="shared" ref="E112:F112" si="34">E113+E153</f>
        <v>1219473.6000000001</v>
      </c>
      <c r="F112" s="29">
        <f t="shared" si="34"/>
        <v>1163079.1000000001</v>
      </c>
    </row>
    <row r="113" spans="1:8" s="2" customFormat="1" ht="32.1" customHeight="1">
      <c r="A113" s="15" t="s">
        <v>8</v>
      </c>
      <c r="B113" s="16" t="s">
        <v>223</v>
      </c>
      <c r="C113" s="20" t="s">
        <v>224</v>
      </c>
      <c r="D113" s="29">
        <f>D119+D126+D130+D134+D136+D114+H134+D132+D128</f>
        <v>691396.3</v>
      </c>
      <c r="E113" s="29">
        <f>E119+E126+E130+E134+E136+E114+I134+E132+E128</f>
        <v>399960.8</v>
      </c>
      <c r="F113" s="29">
        <f>F119+F126+F130+F134+F136+F114+J134+F132+F128</f>
        <v>334749</v>
      </c>
      <c r="H113" s="58"/>
    </row>
    <row r="114" spans="1:8" s="2" customFormat="1" ht="46.5" customHeight="1">
      <c r="A114" s="21" t="s">
        <v>8</v>
      </c>
      <c r="B114" s="12" t="s">
        <v>225</v>
      </c>
      <c r="C114" s="22" t="s">
        <v>226</v>
      </c>
      <c r="D114" s="25">
        <f>D115</f>
        <v>148112.29999999999</v>
      </c>
      <c r="E114" s="25">
        <f>E115</f>
        <v>113712.2</v>
      </c>
      <c r="F114" s="25">
        <f>F115</f>
        <v>0</v>
      </c>
    </row>
    <row r="115" spans="1:8" s="2" customFormat="1" ht="51.95" customHeight="1">
      <c r="A115" s="21" t="s">
        <v>8</v>
      </c>
      <c r="B115" s="12" t="s">
        <v>227</v>
      </c>
      <c r="C115" s="22" t="s">
        <v>228</v>
      </c>
      <c r="D115" s="25">
        <f>D117+D118</f>
        <v>148112.29999999999</v>
      </c>
      <c r="E115" s="25">
        <f>E117+E118</f>
        <v>113712.2</v>
      </c>
      <c r="F115" s="25">
        <f>F117+F118</f>
        <v>0</v>
      </c>
    </row>
    <row r="116" spans="1:8" s="2" customFormat="1" ht="15.95" customHeight="1">
      <c r="A116" s="15"/>
      <c r="B116" s="16"/>
      <c r="C116" s="22" t="s">
        <v>229</v>
      </c>
      <c r="D116" s="29"/>
      <c r="E116" s="29"/>
      <c r="F116" s="29"/>
    </row>
    <row r="117" spans="1:8" s="2" customFormat="1" ht="30" customHeight="1">
      <c r="A117" s="21" t="s">
        <v>8</v>
      </c>
      <c r="B117" s="12" t="s">
        <v>227</v>
      </c>
      <c r="C117" s="22" t="s">
        <v>230</v>
      </c>
      <c r="D117" s="25">
        <v>118613.9</v>
      </c>
      <c r="E117" s="25">
        <v>113712.2</v>
      </c>
      <c r="F117" s="25">
        <v>0</v>
      </c>
    </row>
    <row r="118" spans="1:8" s="2" customFormat="1" ht="47.1" customHeight="1">
      <c r="A118" s="21" t="s">
        <v>8</v>
      </c>
      <c r="B118" s="12" t="s">
        <v>227</v>
      </c>
      <c r="C118" s="38" t="s">
        <v>231</v>
      </c>
      <c r="D118" s="25">
        <v>29498.400000000001</v>
      </c>
      <c r="E118" s="25">
        <v>0</v>
      </c>
      <c r="F118" s="25">
        <v>0</v>
      </c>
    </row>
    <row r="119" spans="1:8" s="2" customFormat="1" ht="96.75" customHeight="1">
      <c r="A119" s="21" t="s">
        <v>8</v>
      </c>
      <c r="B119" s="12" t="s">
        <v>232</v>
      </c>
      <c r="C119" s="38" t="s">
        <v>233</v>
      </c>
      <c r="D119" s="25">
        <f>D120</f>
        <v>340755.8</v>
      </c>
      <c r="E119" s="25">
        <f t="shared" ref="E119:F119" si="35">E120</f>
        <v>156815.1</v>
      </c>
      <c r="F119" s="25">
        <f t="shared" si="35"/>
        <v>163087.6</v>
      </c>
    </row>
    <row r="120" spans="1:8" ht="110.25" customHeight="1">
      <c r="A120" s="21" t="s">
        <v>8</v>
      </c>
      <c r="B120" s="12" t="s">
        <v>234</v>
      </c>
      <c r="C120" s="38" t="s">
        <v>235</v>
      </c>
      <c r="D120" s="25">
        <f>D122+D123+D124+D125</f>
        <v>340755.8</v>
      </c>
      <c r="E120" s="25">
        <f>E122+E123+E124+E125</f>
        <v>156815.1</v>
      </c>
      <c r="F120" s="25">
        <f>F122+F123+F124+F125</f>
        <v>163087.6</v>
      </c>
    </row>
    <row r="121" spans="1:8" ht="18.75" customHeight="1">
      <c r="A121" s="21"/>
      <c r="B121" s="12"/>
      <c r="C121" s="52" t="s">
        <v>236</v>
      </c>
      <c r="D121" s="25"/>
      <c r="E121" s="25"/>
      <c r="F121" s="25"/>
    </row>
    <row r="122" spans="1:8" ht="64.5" customHeight="1">
      <c r="A122" s="21" t="s">
        <v>8</v>
      </c>
      <c r="B122" s="12" t="s">
        <v>234</v>
      </c>
      <c r="C122" s="22" t="s">
        <v>237</v>
      </c>
      <c r="D122" s="25">
        <v>31359.4</v>
      </c>
      <c r="E122" s="25">
        <v>12766.8</v>
      </c>
      <c r="F122" s="25">
        <v>13277.4</v>
      </c>
    </row>
    <row r="123" spans="1:8" ht="47.1" customHeight="1">
      <c r="A123" s="21" t="s">
        <v>8</v>
      </c>
      <c r="B123" s="12" t="s">
        <v>234</v>
      </c>
      <c r="C123" s="22" t="s">
        <v>238</v>
      </c>
      <c r="D123" s="25">
        <v>179791.1</v>
      </c>
      <c r="E123" s="25">
        <v>137006.70000000001</v>
      </c>
      <c r="F123" s="25">
        <v>142486.9</v>
      </c>
    </row>
    <row r="124" spans="1:8" ht="63" customHeight="1">
      <c r="A124" s="21" t="s">
        <v>8</v>
      </c>
      <c r="B124" s="12" t="s">
        <v>234</v>
      </c>
      <c r="C124" s="22" t="s">
        <v>239</v>
      </c>
      <c r="D124" s="25">
        <f>6770.8-1990.1</f>
        <v>4780.7</v>
      </c>
      <c r="E124" s="25">
        <v>7041.6</v>
      </c>
      <c r="F124" s="25">
        <v>7323.3</v>
      </c>
    </row>
    <row r="125" spans="1:8" ht="78" customHeight="1">
      <c r="A125" s="21" t="s">
        <v>8</v>
      </c>
      <c r="B125" s="12" t="s">
        <v>234</v>
      </c>
      <c r="C125" s="22" t="s">
        <v>240</v>
      </c>
      <c r="D125" s="25">
        <v>124824.6</v>
      </c>
      <c r="E125" s="25">
        <v>0</v>
      </c>
      <c r="F125" s="25">
        <v>0</v>
      </c>
    </row>
    <row r="126" spans="1:8" ht="63" customHeight="1">
      <c r="A126" s="21" t="s">
        <v>8</v>
      </c>
      <c r="B126" s="26" t="s">
        <v>241</v>
      </c>
      <c r="C126" s="22" t="s">
        <v>242</v>
      </c>
      <c r="D126" s="25">
        <f>D127</f>
        <v>29359.599999999999</v>
      </c>
      <c r="E126" s="25">
        <f t="shared" ref="E126:F126" si="36">E127</f>
        <v>28640.799999999999</v>
      </c>
      <c r="F126" s="25">
        <f t="shared" si="36"/>
        <v>28060.799999999999</v>
      </c>
    </row>
    <row r="127" spans="1:8" ht="79.5" customHeight="1">
      <c r="A127" s="21" t="s">
        <v>8</v>
      </c>
      <c r="B127" s="26" t="s">
        <v>243</v>
      </c>
      <c r="C127" s="22" t="s">
        <v>244</v>
      </c>
      <c r="D127" s="25">
        <v>29359.599999999999</v>
      </c>
      <c r="E127" s="25">
        <v>28640.799999999999</v>
      </c>
      <c r="F127" s="25">
        <v>28060.799999999999</v>
      </c>
    </row>
    <row r="128" spans="1:8" ht="63">
      <c r="A128" s="21" t="s">
        <v>8</v>
      </c>
      <c r="B128" s="26" t="s">
        <v>245</v>
      </c>
      <c r="C128" s="22" t="s">
        <v>246</v>
      </c>
      <c r="D128" s="25">
        <f>D129</f>
        <v>849.8</v>
      </c>
      <c r="E128" s="25">
        <v>0</v>
      </c>
      <c r="F128" s="25">
        <v>0</v>
      </c>
    </row>
    <row r="129" spans="1:6" ht="63">
      <c r="A129" s="21" t="s">
        <v>8</v>
      </c>
      <c r="B129" s="26" t="s">
        <v>247</v>
      </c>
      <c r="C129" s="22" t="s">
        <v>248</v>
      </c>
      <c r="D129" s="25">
        <v>849.8</v>
      </c>
      <c r="E129" s="25">
        <v>0</v>
      </c>
      <c r="F129" s="25">
        <v>0</v>
      </c>
    </row>
    <row r="130" spans="1:6" ht="33.75" customHeight="1">
      <c r="A130" s="21" t="s">
        <v>8</v>
      </c>
      <c r="B130" s="12" t="s">
        <v>249</v>
      </c>
      <c r="C130" s="22" t="s">
        <v>250</v>
      </c>
      <c r="D130" s="25">
        <f>D131</f>
        <v>2016.7</v>
      </c>
      <c r="E130" s="25">
        <f>E131</f>
        <v>1627.2</v>
      </c>
      <c r="F130" s="25">
        <f>F131</f>
        <v>44435.1</v>
      </c>
    </row>
    <row r="131" spans="1:6" ht="31.5">
      <c r="A131" s="21" t="s">
        <v>8</v>
      </c>
      <c r="B131" s="12" t="s">
        <v>251</v>
      </c>
      <c r="C131" s="22" t="s">
        <v>252</v>
      </c>
      <c r="D131" s="25">
        <f>2016.4+0.3</f>
        <v>2016.7</v>
      </c>
      <c r="E131" s="25">
        <v>1627.2</v>
      </c>
      <c r="F131" s="25">
        <v>44435.1</v>
      </c>
    </row>
    <row r="132" spans="1:6" ht="21" customHeight="1">
      <c r="A132" s="21" t="s">
        <v>8</v>
      </c>
      <c r="B132" s="59" t="s">
        <v>253</v>
      </c>
      <c r="C132" s="22" t="s">
        <v>254</v>
      </c>
      <c r="D132" s="25">
        <f>D133</f>
        <v>10622.3</v>
      </c>
      <c r="E132" s="25">
        <f>E133</f>
        <v>0</v>
      </c>
      <c r="F132" s="25">
        <f>F133</f>
        <v>0</v>
      </c>
    </row>
    <row r="133" spans="1:6" ht="31.5">
      <c r="A133" s="21" t="s">
        <v>8</v>
      </c>
      <c r="B133" s="59" t="s">
        <v>255</v>
      </c>
      <c r="C133" s="22" t="s">
        <v>256</v>
      </c>
      <c r="D133" s="25">
        <v>10622.3</v>
      </c>
      <c r="E133" s="25">
        <v>0</v>
      </c>
      <c r="F133" s="25">
        <v>0</v>
      </c>
    </row>
    <row r="134" spans="1:6" ht="45.75" customHeight="1">
      <c r="A134" s="21" t="s">
        <v>8</v>
      </c>
      <c r="B134" s="12" t="s">
        <v>257</v>
      </c>
      <c r="C134" s="22" t="s">
        <v>258</v>
      </c>
      <c r="D134" s="25">
        <f>D135</f>
        <v>2967</v>
      </c>
      <c r="E134" s="25">
        <f t="shared" ref="E134:F134" si="37">E135</f>
        <v>4714.1000000000004</v>
      </c>
      <c r="F134" s="25">
        <f t="shared" si="37"/>
        <v>4714.1000000000004</v>
      </c>
    </row>
    <row r="135" spans="1:6" ht="46.5" customHeight="1">
      <c r="A135" s="21" t="s">
        <v>8</v>
      </c>
      <c r="B135" s="12" t="s">
        <v>259</v>
      </c>
      <c r="C135" s="22" t="s">
        <v>260</v>
      </c>
      <c r="D135" s="25">
        <v>2967</v>
      </c>
      <c r="E135" s="25">
        <v>4714.1000000000004</v>
      </c>
      <c r="F135" s="25">
        <v>4714.1000000000004</v>
      </c>
    </row>
    <row r="136" spans="1:6" ht="16.5" customHeight="1">
      <c r="A136" s="21" t="s">
        <v>8</v>
      </c>
      <c r="B136" s="12" t="s">
        <v>261</v>
      </c>
      <c r="C136" s="22" t="s">
        <v>262</v>
      </c>
      <c r="D136" s="25">
        <f>D137</f>
        <v>156712.79999999999</v>
      </c>
      <c r="E136" s="25">
        <f t="shared" ref="E136:F136" si="38">E137</f>
        <v>94451.4</v>
      </c>
      <c r="F136" s="25">
        <f t="shared" si="38"/>
        <v>94451.4</v>
      </c>
    </row>
    <row r="137" spans="1:6" ht="19.5" customHeight="1">
      <c r="A137" s="21" t="s">
        <v>8</v>
      </c>
      <c r="B137" s="12" t="s">
        <v>263</v>
      </c>
      <c r="C137" s="22" t="s">
        <v>264</v>
      </c>
      <c r="D137" s="25">
        <f>D139+D140+D141+D142+D143+D145+D146+D147+D148+D144+D149+D150+D151+D152</f>
        <v>156712.79999999999</v>
      </c>
      <c r="E137" s="25">
        <f>E139+E140+E141+E142+E143+E145+E146+E147+E148+E144+E149+E150+E151+E152</f>
        <v>94451.4</v>
      </c>
      <c r="F137" s="25">
        <f>F139+F140+F141+F142+F143+F145+F146+F147+F148+F144+F149+F150+F151+F152</f>
        <v>94451.4</v>
      </c>
    </row>
    <row r="138" spans="1:6">
      <c r="A138" s="21"/>
      <c r="B138" s="12"/>
      <c r="C138" s="22" t="s">
        <v>265</v>
      </c>
      <c r="D138" s="25"/>
      <c r="E138" s="25"/>
      <c r="F138" s="25"/>
    </row>
    <row r="139" spans="1:6" ht="111.95" customHeight="1">
      <c r="A139" s="21" t="s">
        <v>8</v>
      </c>
      <c r="B139" s="12" t="s">
        <v>263</v>
      </c>
      <c r="C139" s="22" t="s">
        <v>266</v>
      </c>
      <c r="D139" s="25">
        <v>4091.1</v>
      </c>
      <c r="E139" s="25">
        <v>4091.1</v>
      </c>
      <c r="F139" s="25">
        <v>4091.1</v>
      </c>
    </row>
    <row r="140" spans="1:6" ht="33" customHeight="1">
      <c r="A140" s="21" t="s">
        <v>8</v>
      </c>
      <c r="B140" s="12" t="s">
        <v>263</v>
      </c>
      <c r="C140" s="22" t="s">
        <v>267</v>
      </c>
      <c r="D140" s="25">
        <v>3934.4</v>
      </c>
      <c r="E140" s="25">
        <v>3934.4</v>
      </c>
      <c r="F140" s="25">
        <v>3934.4</v>
      </c>
    </row>
    <row r="141" spans="1:6" ht="31.5">
      <c r="A141" s="21" t="s">
        <v>8</v>
      </c>
      <c r="B141" s="12" t="s">
        <v>263</v>
      </c>
      <c r="C141" s="22" t="s">
        <v>268</v>
      </c>
      <c r="D141" s="25">
        <v>194.6</v>
      </c>
      <c r="E141" s="25">
        <v>194.6</v>
      </c>
      <c r="F141" s="25">
        <v>194.6</v>
      </c>
    </row>
    <row r="142" spans="1:6" ht="49.5" customHeight="1">
      <c r="A142" s="21" t="s">
        <v>8</v>
      </c>
      <c r="B142" s="12" t="s">
        <v>263</v>
      </c>
      <c r="C142" s="22" t="s">
        <v>269</v>
      </c>
      <c r="D142" s="25">
        <f>9771.6+263.2</f>
        <v>10034.799999999999</v>
      </c>
      <c r="E142" s="25">
        <f>9771.6+263.2</f>
        <v>10034.799999999999</v>
      </c>
      <c r="F142" s="25">
        <f>9771.6+263.2</f>
        <v>10034.799999999999</v>
      </c>
    </row>
    <row r="143" spans="1:6" ht="30.95" customHeight="1">
      <c r="A143" s="21" t="s">
        <v>8</v>
      </c>
      <c r="B143" s="12" t="s">
        <v>263</v>
      </c>
      <c r="C143" s="22" t="s">
        <v>270</v>
      </c>
      <c r="D143" s="25">
        <f>893.6+1.3</f>
        <v>894.9</v>
      </c>
      <c r="E143" s="25">
        <f>893.6+1.3</f>
        <v>894.9</v>
      </c>
      <c r="F143" s="25">
        <f>893.6+1.3</f>
        <v>894.9</v>
      </c>
    </row>
    <row r="144" spans="1:6" ht="35.1" customHeight="1">
      <c r="A144" s="21" t="s">
        <v>8</v>
      </c>
      <c r="B144" s="12" t="s">
        <v>263</v>
      </c>
      <c r="C144" s="22" t="s">
        <v>271</v>
      </c>
      <c r="D144" s="25">
        <f>16060-3100</f>
        <v>12960</v>
      </c>
      <c r="E144" s="25">
        <v>0</v>
      </c>
      <c r="F144" s="25">
        <v>0</v>
      </c>
    </row>
    <row r="145" spans="1:8" ht="47.25">
      <c r="A145" s="21" t="s">
        <v>8</v>
      </c>
      <c r="B145" s="12" t="s">
        <v>263</v>
      </c>
      <c r="C145" s="22" t="s">
        <v>272</v>
      </c>
      <c r="D145" s="25">
        <f>66891.4+6236</f>
        <v>73127.399999999994</v>
      </c>
      <c r="E145" s="25">
        <f>66891.4+6236</f>
        <v>73127.399999999994</v>
      </c>
      <c r="F145" s="25">
        <f>66891.4+6236</f>
        <v>73127.399999999994</v>
      </c>
    </row>
    <row r="146" spans="1:8" ht="31.5">
      <c r="A146" s="21" t="s">
        <v>8</v>
      </c>
      <c r="B146" s="12" t="s">
        <v>263</v>
      </c>
      <c r="C146" s="22" t="s">
        <v>273</v>
      </c>
      <c r="D146" s="25">
        <v>2174.1999999999998</v>
      </c>
      <c r="E146" s="25">
        <v>2174.1999999999998</v>
      </c>
      <c r="F146" s="25">
        <v>2174.1999999999998</v>
      </c>
    </row>
    <row r="147" spans="1:8" s="2" customFormat="1" ht="36" customHeight="1">
      <c r="A147" s="21" t="s">
        <v>8</v>
      </c>
      <c r="B147" s="12" t="s">
        <v>263</v>
      </c>
      <c r="C147" s="22" t="s">
        <v>274</v>
      </c>
      <c r="D147" s="25">
        <f>25032.2-11000.7</f>
        <v>14031.5</v>
      </c>
      <c r="E147" s="25">
        <v>0</v>
      </c>
      <c r="F147" s="25">
        <v>0</v>
      </c>
    </row>
    <row r="148" spans="1:8" s="2" customFormat="1" ht="63">
      <c r="A148" s="21" t="s">
        <v>8</v>
      </c>
      <c r="B148" s="12" t="s">
        <v>263</v>
      </c>
      <c r="C148" s="54" t="s">
        <v>275</v>
      </c>
      <c r="D148" s="25">
        <v>7000</v>
      </c>
      <c r="E148" s="25">
        <v>0</v>
      </c>
      <c r="F148" s="25">
        <v>0</v>
      </c>
    </row>
    <row r="149" spans="1:8" s="2" customFormat="1" ht="47.25">
      <c r="A149" s="21" t="s">
        <v>8</v>
      </c>
      <c r="B149" s="12" t="s">
        <v>263</v>
      </c>
      <c r="C149" s="38" t="s">
        <v>276</v>
      </c>
      <c r="D149" s="25">
        <f>9997.8-5148</f>
        <v>4849.8</v>
      </c>
      <c r="E149" s="25">
        <v>0</v>
      </c>
      <c r="F149" s="25">
        <v>0</v>
      </c>
    </row>
    <row r="150" spans="1:8" s="2" customFormat="1" ht="51" customHeight="1">
      <c r="A150" s="21" t="s">
        <v>8</v>
      </c>
      <c r="B150" s="12" t="s">
        <v>263</v>
      </c>
      <c r="C150" s="38" t="s">
        <v>277</v>
      </c>
      <c r="D150" s="25">
        <v>1485</v>
      </c>
      <c r="E150" s="25">
        <v>0</v>
      </c>
      <c r="F150" s="25">
        <v>0</v>
      </c>
    </row>
    <row r="151" spans="1:8" s="2" customFormat="1" ht="47.25">
      <c r="A151" s="21" t="s">
        <v>8</v>
      </c>
      <c r="B151" s="12" t="s">
        <v>263</v>
      </c>
      <c r="C151" s="22" t="s">
        <v>278</v>
      </c>
      <c r="D151" s="25">
        <f>6009.36+10805.74</f>
        <v>16815.099999999999</v>
      </c>
      <c r="E151" s="25">
        <v>0</v>
      </c>
      <c r="F151" s="25">
        <v>0</v>
      </c>
    </row>
    <row r="152" spans="1:8" s="2" customFormat="1" ht="31.5">
      <c r="A152" s="21" t="s">
        <v>8</v>
      </c>
      <c r="B152" s="12" t="s">
        <v>263</v>
      </c>
      <c r="C152" s="22" t="s">
        <v>279</v>
      </c>
      <c r="D152" s="25">
        <v>5120</v>
      </c>
      <c r="E152" s="25">
        <v>0</v>
      </c>
      <c r="F152" s="25">
        <v>0</v>
      </c>
      <c r="H152" s="58"/>
    </row>
    <row r="153" spans="1:8" s="2" customFormat="1" ht="31.5">
      <c r="A153" s="15" t="s">
        <v>8</v>
      </c>
      <c r="B153" s="57" t="s">
        <v>280</v>
      </c>
      <c r="C153" s="20" t="s">
        <v>281</v>
      </c>
      <c r="D153" s="29">
        <f>D154+D156+D158+D160+D162+D164+D166</f>
        <v>803480.3</v>
      </c>
      <c r="E153" s="29">
        <f t="shared" ref="E153:F153" si="39">E154+E156+E158+E160+E162+E164+E166</f>
        <v>819512.8</v>
      </c>
      <c r="F153" s="29">
        <f t="shared" si="39"/>
        <v>828330.1</v>
      </c>
      <c r="H153" s="58"/>
    </row>
    <row r="154" spans="1:8" s="2" customFormat="1" ht="95.1" customHeight="1">
      <c r="A154" s="21" t="s">
        <v>8</v>
      </c>
      <c r="B154" s="26" t="s">
        <v>282</v>
      </c>
      <c r="C154" s="22" t="s">
        <v>283</v>
      </c>
      <c r="D154" s="25">
        <f>D155</f>
        <v>18509</v>
      </c>
      <c r="E154" s="25">
        <f t="shared" ref="E154:F154" si="40">E155</f>
        <v>18509</v>
      </c>
      <c r="F154" s="25">
        <f t="shared" si="40"/>
        <v>18509</v>
      </c>
    </row>
    <row r="155" spans="1:8" ht="95.25" customHeight="1">
      <c r="A155" s="21" t="s">
        <v>8</v>
      </c>
      <c r="B155" s="26" t="s">
        <v>284</v>
      </c>
      <c r="C155" s="22" t="s">
        <v>285</v>
      </c>
      <c r="D155" s="25">
        <v>18509</v>
      </c>
      <c r="E155" s="25">
        <v>18509</v>
      </c>
      <c r="F155" s="25">
        <v>18509</v>
      </c>
    </row>
    <row r="156" spans="1:8" ht="80.25" customHeight="1">
      <c r="A156" s="21" t="s">
        <v>8</v>
      </c>
      <c r="B156" s="26" t="s">
        <v>286</v>
      </c>
      <c r="C156" s="22" t="s">
        <v>287</v>
      </c>
      <c r="D156" s="25">
        <f>D157</f>
        <v>1690.8</v>
      </c>
      <c r="E156" s="25">
        <f t="shared" ref="E156:F156" si="41">E157</f>
        <v>3381.5</v>
      </c>
      <c r="F156" s="25">
        <f t="shared" si="41"/>
        <v>6763</v>
      </c>
      <c r="H156" s="60"/>
    </row>
    <row r="157" spans="1:8" ht="78" customHeight="1">
      <c r="A157" s="21" t="s">
        <v>8</v>
      </c>
      <c r="B157" s="26" t="s">
        <v>288</v>
      </c>
      <c r="C157" s="22" t="s">
        <v>289</v>
      </c>
      <c r="D157" s="25">
        <v>1690.8</v>
      </c>
      <c r="E157" s="25">
        <v>3381.5</v>
      </c>
      <c r="F157" s="25">
        <v>6763</v>
      </c>
    </row>
    <row r="158" spans="1:8" ht="48" customHeight="1">
      <c r="A158" s="21" t="s">
        <v>8</v>
      </c>
      <c r="B158" s="50" t="s">
        <v>290</v>
      </c>
      <c r="C158" s="22" t="s">
        <v>291</v>
      </c>
      <c r="D158" s="25">
        <f>D159</f>
        <v>4229.7</v>
      </c>
      <c r="E158" s="25">
        <f t="shared" ref="E158:F158" si="42">E159</f>
        <v>4644.1000000000004</v>
      </c>
      <c r="F158" s="25">
        <f t="shared" si="42"/>
        <v>5065.5</v>
      </c>
    </row>
    <row r="159" spans="1:8" ht="63">
      <c r="A159" s="21" t="s">
        <v>8</v>
      </c>
      <c r="B159" s="50" t="s">
        <v>292</v>
      </c>
      <c r="C159" s="22" t="s">
        <v>293</v>
      </c>
      <c r="D159" s="25">
        <f>4533.1-303.4</f>
        <v>4229.7</v>
      </c>
      <c r="E159" s="25">
        <f>4691.1-47</f>
        <v>4644.1000000000004</v>
      </c>
      <c r="F159" s="25">
        <f>4695.4+370.1</f>
        <v>5065.5</v>
      </c>
    </row>
    <row r="160" spans="1:8" ht="65.25" customHeight="1">
      <c r="A160" s="21" t="s">
        <v>8</v>
      </c>
      <c r="B160" s="12" t="s">
        <v>294</v>
      </c>
      <c r="C160" s="22" t="s">
        <v>295</v>
      </c>
      <c r="D160" s="25">
        <f>D161</f>
        <v>17.7</v>
      </c>
      <c r="E160" s="25">
        <f>E161</f>
        <v>18.5</v>
      </c>
      <c r="F160" s="25">
        <f>F161</f>
        <v>209.5</v>
      </c>
    </row>
    <row r="161" spans="1:9" ht="78" customHeight="1">
      <c r="A161" s="21" t="s">
        <v>8</v>
      </c>
      <c r="B161" s="12" t="s">
        <v>296</v>
      </c>
      <c r="C161" s="22" t="s">
        <v>297</v>
      </c>
      <c r="D161" s="25">
        <v>17.7</v>
      </c>
      <c r="E161" s="25">
        <v>18.5</v>
      </c>
      <c r="F161" s="25">
        <v>209.5</v>
      </c>
    </row>
    <row r="162" spans="1:9" ht="78.75" customHeight="1">
      <c r="A162" s="21" t="s">
        <v>8</v>
      </c>
      <c r="B162" s="12" t="s">
        <v>298</v>
      </c>
      <c r="C162" s="22" t="s">
        <v>299</v>
      </c>
      <c r="D162" s="25">
        <f>D163</f>
        <v>6487.8</v>
      </c>
      <c r="E162" s="25">
        <f t="shared" ref="E162:F162" si="43">E163</f>
        <v>6487.8</v>
      </c>
      <c r="F162" s="25">
        <f t="shared" si="43"/>
        <v>7842.6</v>
      </c>
    </row>
    <row r="163" spans="1:9" ht="81" customHeight="1">
      <c r="A163" s="21" t="s">
        <v>8</v>
      </c>
      <c r="B163" s="12" t="s">
        <v>300</v>
      </c>
      <c r="C163" s="22" t="s">
        <v>301</v>
      </c>
      <c r="D163" s="25">
        <f>6756.9-269.1</f>
        <v>6487.8</v>
      </c>
      <c r="E163" s="25">
        <f>6756.9-269.1</f>
        <v>6487.8</v>
      </c>
      <c r="F163" s="25">
        <f>6756.9+1085.7</f>
        <v>7842.6</v>
      </c>
    </row>
    <row r="164" spans="1:9" ht="141.75" customHeight="1">
      <c r="A164" s="21" t="s">
        <v>8</v>
      </c>
      <c r="B164" s="12" t="s">
        <v>302</v>
      </c>
      <c r="C164" s="22" t="s">
        <v>303</v>
      </c>
      <c r="D164" s="25">
        <f>D165</f>
        <v>28670</v>
      </c>
      <c r="E164" s="25">
        <f t="shared" ref="E164:F164" si="44">E165</f>
        <v>28670</v>
      </c>
      <c r="F164" s="25">
        <f t="shared" si="44"/>
        <v>28670</v>
      </c>
    </row>
    <row r="165" spans="1:9" ht="141.75" customHeight="1">
      <c r="A165" s="21" t="s">
        <v>8</v>
      </c>
      <c r="B165" s="12" t="s">
        <v>304</v>
      </c>
      <c r="C165" s="22" t="s">
        <v>305</v>
      </c>
      <c r="D165" s="25">
        <v>28670</v>
      </c>
      <c r="E165" s="25">
        <v>28670</v>
      </c>
      <c r="F165" s="25">
        <v>28670</v>
      </c>
    </row>
    <row r="166" spans="1:9" ht="19.5" customHeight="1">
      <c r="A166" s="21" t="s">
        <v>8</v>
      </c>
      <c r="B166" s="26" t="s">
        <v>306</v>
      </c>
      <c r="C166" s="22" t="s">
        <v>307</v>
      </c>
      <c r="D166" s="25">
        <f>D167</f>
        <v>743875.3</v>
      </c>
      <c r="E166" s="25">
        <f t="shared" ref="E166:F166" si="45">E167</f>
        <v>757801.9</v>
      </c>
      <c r="F166" s="25">
        <f t="shared" si="45"/>
        <v>761270.5</v>
      </c>
    </row>
    <row r="167" spans="1:9" ht="33" customHeight="1">
      <c r="A167" s="21" t="s">
        <v>8</v>
      </c>
      <c r="B167" s="26" t="s">
        <v>308</v>
      </c>
      <c r="C167" s="22" t="s">
        <v>309</v>
      </c>
      <c r="D167" s="25">
        <f t="shared" ref="D167:F167" si="46">D169+D170+D171+D172+D173+D174+D175</f>
        <v>743875.3</v>
      </c>
      <c r="E167" s="25">
        <f t="shared" si="46"/>
        <v>757801.9</v>
      </c>
      <c r="F167" s="25">
        <f t="shared" si="46"/>
        <v>761270.5</v>
      </c>
    </row>
    <row r="168" spans="1:9">
      <c r="A168" s="21"/>
      <c r="B168" s="26"/>
      <c r="C168" s="22" t="s">
        <v>229</v>
      </c>
      <c r="D168" s="25"/>
      <c r="E168" s="25"/>
      <c r="F168" s="25"/>
    </row>
    <row r="169" spans="1:9" ht="47.25" customHeight="1">
      <c r="A169" s="21" t="s">
        <v>8</v>
      </c>
      <c r="B169" s="26" t="s">
        <v>310</v>
      </c>
      <c r="C169" s="22" t="s">
        <v>311</v>
      </c>
      <c r="D169" s="25">
        <v>826.8</v>
      </c>
      <c r="E169" s="25">
        <v>834</v>
      </c>
      <c r="F169" s="25">
        <v>841.6</v>
      </c>
    </row>
    <row r="170" spans="1:9" ht="127.5" customHeight="1">
      <c r="A170" s="21" t="s">
        <v>8</v>
      </c>
      <c r="B170" s="26" t="s">
        <v>310</v>
      </c>
      <c r="C170" s="38" t="s">
        <v>312</v>
      </c>
      <c r="D170" s="25">
        <f>550122.3-52.6+3205.3</f>
        <v>553275</v>
      </c>
      <c r="E170" s="25">
        <f>554597.3-53+2748.4</f>
        <v>557292.69999999995</v>
      </c>
      <c r="F170" s="25">
        <f>554597.3-53+2748.4</f>
        <v>557292.69999999995</v>
      </c>
    </row>
    <row r="171" spans="1:9" ht="80.25" customHeight="1">
      <c r="A171" s="21" t="s">
        <v>8</v>
      </c>
      <c r="B171" s="26" t="s">
        <v>310</v>
      </c>
      <c r="C171" s="38" t="s">
        <v>313</v>
      </c>
      <c r="D171" s="25">
        <f>121200.7+10714</f>
        <v>131914.70000000001</v>
      </c>
      <c r="E171" s="25">
        <f>121205.2+10455.4</f>
        <v>131660.6</v>
      </c>
      <c r="F171" s="25">
        <f>121205.2+10455.4</f>
        <v>131660.6</v>
      </c>
    </row>
    <row r="172" spans="1:9" ht="94.5">
      <c r="A172" s="21" t="s">
        <v>8</v>
      </c>
      <c r="B172" s="26" t="s">
        <v>310</v>
      </c>
      <c r="C172" s="22" t="s">
        <v>314</v>
      </c>
      <c r="D172" s="25">
        <v>364.2</v>
      </c>
      <c r="E172" s="25">
        <v>366.9</v>
      </c>
      <c r="F172" s="25">
        <v>369.8</v>
      </c>
      <c r="I172" s="72"/>
    </row>
    <row r="173" spans="1:9" ht="64.5" customHeight="1">
      <c r="A173" s="21" t="s">
        <v>8</v>
      </c>
      <c r="B173" s="26" t="s">
        <v>310</v>
      </c>
      <c r="C173" s="22" t="s">
        <v>315</v>
      </c>
      <c r="D173" s="25">
        <v>42485.1</v>
      </c>
      <c r="E173" s="25">
        <v>44184.5</v>
      </c>
      <c r="F173" s="25">
        <v>45951.9</v>
      </c>
    </row>
    <row r="174" spans="1:9" s="2" customFormat="1" ht="113.25" customHeight="1">
      <c r="A174" s="21" t="s">
        <v>8</v>
      </c>
      <c r="B174" s="26" t="s">
        <v>310</v>
      </c>
      <c r="C174" s="38" t="s">
        <v>316</v>
      </c>
      <c r="D174" s="25">
        <f>11808-180</f>
        <v>11628</v>
      </c>
      <c r="E174" s="25">
        <f>11808-180</f>
        <v>11628</v>
      </c>
      <c r="F174" s="25">
        <f>11808-180</f>
        <v>11628</v>
      </c>
    </row>
    <row r="175" spans="1:9" s="2" customFormat="1" ht="93.75" customHeight="1">
      <c r="A175" s="21" t="s">
        <v>8</v>
      </c>
      <c r="B175" s="26" t="s">
        <v>310</v>
      </c>
      <c r="C175" s="38" t="s">
        <v>317</v>
      </c>
      <c r="D175" s="25">
        <v>3381.5</v>
      </c>
      <c r="E175" s="25">
        <v>11835.2</v>
      </c>
      <c r="F175" s="25">
        <v>13525.9</v>
      </c>
      <c r="I175" s="72"/>
    </row>
    <row r="176" spans="1:9" s="2" customFormat="1" ht="30.75" hidden="1" customHeight="1">
      <c r="A176" s="15" t="s">
        <v>8</v>
      </c>
      <c r="B176" s="61" t="s">
        <v>318</v>
      </c>
      <c r="C176" s="62" t="s">
        <v>319</v>
      </c>
      <c r="D176" s="29"/>
      <c r="E176" s="29"/>
      <c r="F176" s="29"/>
    </row>
    <row r="177" spans="1:6" s="2" customFormat="1" ht="63" hidden="1" customHeight="1">
      <c r="A177" s="21" t="s">
        <v>8</v>
      </c>
      <c r="B177" s="63" t="s">
        <v>320</v>
      </c>
      <c r="C177" s="34" t="s">
        <v>321</v>
      </c>
      <c r="D177" s="25"/>
      <c r="E177" s="25"/>
      <c r="F177" s="25"/>
    </row>
    <row r="178" spans="1:6" s="2" customFormat="1" ht="49.5" hidden="1" customHeight="1">
      <c r="A178" s="21" t="s">
        <v>8</v>
      </c>
      <c r="B178" s="64" t="s">
        <v>322</v>
      </c>
      <c r="C178" s="34" t="s">
        <v>323</v>
      </c>
      <c r="D178" s="25"/>
      <c r="E178" s="25"/>
      <c r="F178" s="25"/>
    </row>
    <row r="179" spans="1:6" s="2" customFormat="1" ht="18.75" hidden="1" customHeight="1">
      <c r="A179" s="15" t="s">
        <v>8</v>
      </c>
      <c r="B179" s="61" t="s">
        <v>324</v>
      </c>
      <c r="C179" s="62" t="s">
        <v>325</v>
      </c>
      <c r="D179" s="29"/>
      <c r="E179" s="29"/>
      <c r="F179" s="29"/>
    </row>
    <row r="180" spans="1:6" s="2" customFormat="1" ht="47.25" hidden="1" customHeight="1">
      <c r="A180" s="21" t="s">
        <v>8</v>
      </c>
      <c r="B180" s="63" t="s">
        <v>326</v>
      </c>
      <c r="C180" s="34" t="s">
        <v>327</v>
      </c>
      <c r="D180" s="25"/>
      <c r="E180" s="25"/>
      <c r="F180" s="25"/>
    </row>
    <row r="181" spans="1:6" s="2" customFormat="1" ht="18" customHeight="1">
      <c r="A181" s="15" t="s">
        <v>8</v>
      </c>
      <c r="B181" s="16" t="s">
        <v>328</v>
      </c>
      <c r="C181" s="65" t="s">
        <v>329</v>
      </c>
      <c r="D181" s="29">
        <f>D182</f>
        <v>7011.4</v>
      </c>
      <c r="E181" s="29">
        <f>E182</f>
        <v>0</v>
      </c>
      <c r="F181" s="29">
        <f>F182</f>
        <v>0</v>
      </c>
    </row>
    <row r="182" spans="1:6" s="2" customFormat="1" ht="33.75" customHeight="1">
      <c r="A182" s="21" t="s">
        <v>8</v>
      </c>
      <c r="B182" s="12" t="s">
        <v>330</v>
      </c>
      <c r="C182" s="22" t="s">
        <v>331</v>
      </c>
      <c r="D182" s="25">
        <f>D184+D185+D186+D187</f>
        <v>7011.4</v>
      </c>
      <c r="E182" s="25">
        <f>E185+E186+E187+E184</f>
        <v>0</v>
      </c>
      <c r="F182" s="25">
        <f>F185+F186+F187+F184</f>
        <v>0</v>
      </c>
    </row>
    <row r="183" spans="1:6" s="2" customFormat="1" ht="18" customHeight="1">
      <c r="A183" s="21"/>
      <c r="B183" s="12"/>
      <c r="C183" s="22" t="s">
        <v>265</v>
      </c>
      <c r="D183" s="25"/>
      <c r="E183" s="25"/>
      <c r="F183" s="25"/>
    </row>
    <row r="184" spans="1:6" s="2" customFormat="1" ht="31.5">
      <c r="A184" s="21" t="s">
        <v>8</v>
      </c>
      <c r="B184" s="12" t="s">
        <v>330</v>
      </c>
      <c r="C184" s="22" t="s">
        <v>332</v>
      </c>
      <c r="D184" s="25">
        <v>4857.5</v>
      </c>
      <c r="E184" s="25">
        <v>0</v>
      </c>
      <c r="F184" s="25">
        <v>0</v>
      </c>
    </row>
    <row r="185" spans="1:6" s="2" customFormat="1" ht="30.75" customHeight="1">
      <c r="A185" s="21" t="s">
        <v>8</v>
      </c>
      <c r="B185" s="12" t="s">
        <v>330</v>
      </c>
      <c r="C185" s="22" t="s">
        <v>333</v>
      </c>
      <c r="D185" s="25">
        <v>1413.9</v>
      </c>
      <c r="E185" s="25">
        <v>0</v>
      </c>
      <c r="F185" s="25">
        <v>0</v>
      </c>
    </row>
    <row r="186" spans="1:6" s="3" customFormat="1" ht="65.25" customHeight="1">
      <c r="A186" s="21" t="s">
        <v>8</v>
      </c>
      <c r="B186" s="12" t="s">
        <v>330</v>
      </c>
      <c r="C186" s="22" t="s">
        <v>334</v>
      </c>
      <c r="D186" s="25">
        <f>390</f>
        <v>390</v>
      </c>
      <c r="E186" s="25">
        <v>0</v>
      </c>
      <c r="F186" s="25">
        <v>0</v>
      </c>
    </row>
    <row r="187" spans="1:6" s="3" customFormat="1" ht="65.25" customHeight="1">
      <c r="A187" s="21" t="s">
        <v>8</v>
      </c>
      <c r="B187" s="12" t="s">
        <v>330</v>
      </c>
      <c r="C187" s="22" t="s">
        <v>335</v>
      </c>
      <c r="D187" s="25">
        <v>350</v>
      </c>
      <c r="E187" s="25">
        <v>0</v>
      </c>
      <c r="F187" s="25">
        <v>0</v>
      </c>
    </row>
    <row r="188" spans="1:6" s="3" customFormat="1">
      <c r="A188" s="30" t="s">
        <v>8</v>
      </c>
      <c r="B188" s="66" t="s">
        <v>336</v>
      </c>
      <c r="C188" s="67" t="s">
        <v>325</v>
      </c>
      <c r="D188" s="29">
        <f t="shared" ref="D188:F189" si="47">D189</f>
        <v>30.2</v>
      </c>
      <c r="E188" s="29">
        <f t="shared" si="47"/>
        <v>0</v>
      </c>
      <c r="F188" s="29">
        <f t="shared" si="47"/>
        <v>0</v>
      </c>
    </row>
    <row r="189" spans="1:6" s="3" customFormat="1" ht="31.5">
      <c r="A189" s="36" t="s">
        <v>8</v>
      </c>
      <c r="B189" s="68" t="s">
        <v>337</v>
      </c>
      <c r="C189" s="69" t="s">
        <v>338</v>
      </c>
      <c r="D189" s="25">
        <f t="shared" si="47"/>
        <v>30.2</v>
      </c>
      <c r="E189" s="25">
        <f t="shared" si="47"/>
        <v>0</v>
      </c>
      <c r="F189" s="25">
        <f t="shared" si="47"/>
        <v>0</v>
      </c>
    </row>
    <row r="190" spans="1:6" s="3" customFormat="1" ht="63">
      <c r="A190" s="36" t="s">
        <v>8</v>
      </c>
      <c r="B190" s="68" t="s">
        <v>326</v>
      </c>
      <c r="C190" s="69" t="s">
        <v>327</v>
      </c>
      <c r="D190" s="25">
        <v>30.2</v>
      </c>
      <c r="E190" s="25">
        <v>0</v>
      </c>
      <c r="F190" s="25">
        <v>0</v>
      </c>
    </row>
    <row r="191" spans="1:6" s="3" customFormat="1" ht="21" customHeight="1">
      <c r="A191" s="70"/>
      <c r="B191" s="70"/>
      <c r="C191" s="71" t="s">
        <v>339</v>
      </c>
      <c r="D191" s="29">
        <f>D111+D6</f>
        <v>2784707.15</v>
      </c>
      <c r="E191" s="29">
        <f>E111+E6</f>
        <v>2380058.5</v>
      </c>
      <c r="F191" s="29">
        <f>F111+F6</f>
        <v>2420906.0499999998</v>
      </c>
    </row>
    <row r="192" spans="1:6">
      <c r="A192" s="7"/>
      <c r="B192" s="9"/>
    </row>
    <row r="193" spans="1:2">
      <c r="A193" s="7"/>
      <c r="B193" s="9"/>
    </row>
    <row r="194" spans="1:2">
      <c r="A194" s="7"/>
      <c r="B194" s="9"/>
    </row>
    <row r="195" spans="1:2">
      <c r="A195" s="7"/>
      <c r="B195" s="9"/>
    </row>
    <row r="196" spans="1:2">
      <c r="A196" s="7"/>
      <c r="B196" s="9"/>
    </row>
    <row r="197" spans="1:2">
      <c r="A197" s="7"/>
      <c r="B197" s="9"/>
    </row>
    <row r="198" spans="1:2">
      <c r="A198" s="7"/>
      <c r="B198" s="9"/>
    </row>
    <row r="199" spans="1:2">
      <c r="A199" s="7"/>
      <c r="B199" s="9"/>
    </row>
    <row r="200" spans="1:2">
      <c r="A200" s="7"/>
      <c r="B200" s="9"/>
    </row>
    <row r="201" spans="1:2">
      <c r="A201" s="7"/>
      <c r="B201" s="9"/>
    </row>
    <row r="202" spans="1:2">
      <c r="A202" s="7"/>
      <c r="B202" s="9"/>
    </row>
    <row r="203" spans="1:2">
      <c r="A203" s="7"/>
      <c r="B203" s="9"/>
    </row>
    <row r="204" spans="1:2">
      <c r="A204" s="7"/>
      <c r="B204" s="9"/>
    </row>
    <row r="205" spans="1:2">
      <c r="A205" s="7"/>
      <c r="B205" s="9"/>
    </row>
    <row r="206" spans="1:2">
      <c r="A206" s="7"/>
      <c r="B206" s="9"/>
    </row>
    <row r="207" spans="1:2">
      <c r="A207" s="7"/>
      <c r="B207" s="9"/>
    </row>
    <row r="208" spans="1:2">
      <c r="A208" s="7"/>
      <c r="B208" s="9"/>
    </row>
    <row r="209" spans="1:2">
      <c r="A209" s="7"/>
      <c r="B209" s="9"/>
    </row>
    <row r="210" spans="1:2">
      <c r="A210" s="7"/>
      <c r="B210" s="9"/>
    </row>
    <row r="211" spans="1:2">
      <c r="A211" s="7"/>
      <c r="B211" s="9"/>
    </row>
    <row r="212" spans="1:2">
      <c r="A212" s="7"/>
      <c r="B212" s="9"/>
    </row>
    <row r="213" spans="1:2">
      <c r="A213" s="7"/>
      <c r="B213" s="9"/>
    </row>
    <row r="214" spans="1:2">
      <c r="B214" s="9"/>
    </row>
    <row r="215" spans="1:2">
      <c r="B215" s="9"/>
    </row>
    <row r="216" spans="1:2">
      <c r="B216" s="9"/>
    </row>
    <row r="217" spans="1:2">
      <c r="B217" s="9"/>
    </row>
    <row r="218" spans="1:2">
      <c r="B218" s="9"/>
    </row>
    <row r="219" spans="1:2">
      <c r="B219" s="9"/>
    </row>
    <row r="220" spans="1:2">
      <c r="B220" s="9"/>
    </row>
    <row r="221" spans="1:2">
      <c r="B221" s="9"/>
    </row>
    <row r="222" spans="1:2">
      <c r="B222" s="9"/>
    </row>
    <row r="223" spans="1:2">
      <c r="B223" s="9"/>
    </row>
    <row r="224" spans="1:2">
      <c r="B224" s="9"/>
    </row>
    <row r="225" spans="2:2">
      <c r="B225" s="9"/>
    </row>
    <row r="226" spans="2:2">
      <c r="B226" s="9"/>
    </row>
    <row r="227" spans="2:2">
      <c r="B227" s="9"/>
    </row>
    <row r="228" spans="2:2">
      <c r="B228" s="9"/>
    </row>
    <row r="229" spans="2:2">
      <c r="B229" s="9"/>
    </row>
    <row r="230" spans="2:2">
      <c r="B230" s="9"/>
    </row>
    <row r="231" spans="2:2">
      <c r="B231" s="9"/>
    </row>
    <row r="232" spans="2:2">
      <c r="B232" s="9"/>
    </row>
    <row r="233" spans="2:2">
      <c r="B233" s="9"/>
    </row>
    <row r="234" spans="2:2">
      <c r="B234" s="9"/>
    </row>
    <row r="235" spans="2:2">
      <c r="B235" s="9"/>
    </row>
    <row r="236" spans="2:2">
      <c r="B236" s="9"/>
    </row>
    <row r="237" spans="2:2">
      <c r="B237" s="9"/>
    </row>
    <row r="238" spans="2:2">
      <c r="B238" s="9"/>
    </row>
    <row r="239" spans="2:2">
      <c r="B239" s="9"/>
    </row>
    <row r="240" spans="2:2">
      <c r="B240" s="9"/>
    </row>
    <row r="241" spans="2:2">
      <c r="B241" s="9"/>
    </row>
    <row r="242" spans="2:2">
      <c r="B242" s="9"/>
    </row>
    <row r="243" spans="2:2">
      <c r="B243" s="9"/>
    </row>
    <row r="244" spans="2:2">
      <c r="B244" s="9"/>
    </row>
    <row r="245" spans="2:2">
      <c r="B245" s="9"/>
    </row>
    <row r="246" spans="2:2">
      <c r="B246" s="9"/>
    </row>
    <row r="247" spans="2:2">
      <c r="B247" s="9"/>
    </row>
    <row r="248" spans="2:2">
      <c r="B248" s="9"/>
    </row>
    <row r="249" spans="2:2">
      <c r="B249" s="9"/>
    </row>
    <row r="250" spans="2:2">
      <c r="B250" s="9"/>
    </row>
    <row r="251" spans="2:2">
      <c r="B251" s="9"/>
    </row>
    <row r="252" spans="2:2">
      <c r="B252" s="9"/>
    </row>
    <row r="253" spans="2:2">
      <c r="B253" s="9"/>
    </row>
    <row r="254" spans="2:2">
      <c r="B254" s="9"/>
    </row>
    <row r="255" spans="2:2">
      <c r="B255" s="9"/>
    </row>
    <row r="256" spans="2:2">
      <c r="B256" s="9"/>
    </row>
    <row r="257" spans="2:2">
      <c r="B257" s="9"/>
    </row>
    <row r="258" spans="2:2">
      <c r="B258" s="9"/>
    </row>
    <row r="259" spans="2:2">
      <c r="B259" s="9"/>
    </row>
    <row r="260" spans="2:2">
      <c r="B260" s="9"/>
    </row>
    <row r="261" spans="2:2">
      <c r="B261" s="9"/>
    </row>
    <row r="262" spans="2:2">
      <c r="B262" s="9"/>
    </row>
    <row r="263" spans="2:2">
      <c r="B263" s="9"/>
    </row>
    <row r="264" spans="2:2">
      <c r="B264" s="9"/>
    </row>
    <row r="265" spans="2:2">
      <c r="B265" s="9"/>
    </row>
    <row r="266" spans="2:2">
      <c r="B266" s="9"/>
    </row>
    <row r="267" spans="2:2">
      <c r="B267" s="9"/>
    </row>
    <row r="268" spans="2:2">
      <c r="B268" s="9"/>
    </row>
    <row r="269" spans="2:2">
      <c r="B269" s="9"/>
    </row>
    <row r="270" spans="2:2">
      <c r="B270" s="9"/>
    </row>
    <row r="271" spans="2:2">
      <c r="B271" s="9"/>
    </row>
    <row r="272" spans="2:2">
      <c r="B272" s="9"/>
    </row>
    <row r="273" spans="2:2">
      <c r="B273" s="9"/>
    </row>
    <row r="274" spans="2:2">
      <c r="B274" s="9"/>
    </row>
    <row r="275" spans="2:2">
      <c r="B275" s="9"/>
    </row>
    <row r="276" spans="2:2">
      <c r="B276" s="9"/>
    </row>
    <row r="277" spans="2:2">
      <c r="B277" s="9"/>
    </row>
    <row r="278" spans="2:2">
      <c r="B278" s="9"/>
    </row>
    <row r="279" spans="2:2">
      <c r="B279" s="9"/>
    </row>
    <row r="280" spans="2:2">
      <c r="B280" s="9"/>
    </row>
    <row r="281" spans="2:2">
      <c r="B281" s="9"/>
    </row>
    <row r="282" spans="2:2">
      <c r="B282" s="9"/>
    </row>
    <row r="283" spans="2:2">
      <c r="B283" s="9"/>
    </row>
    <row r="284" spans="2:2">
      <c r="B284" s="9"/>
    </row>
    <row r="285" spans="2:2">
      <c r="B285" s="9"/>
    </row>
    <row r="286" spans="2:2">
      <c r="B286" s="9"/>
    </row>
    <row r="287" spans="2:2">
      <c r="B287" s="9"/>
    </row>
  </sheetData>
  <sheetProtection formatCells="0" formatColumns="0" formatRows="0"/>
  <mergeCells count="6">
    <mergeCell ref="C1:F1"/>
    <mergeCell ref="C2:F2"/>
    <mergeCell ref="A3:F3"/>
    <mergeCell ref="D4:F4"/>
    <mergeCell ref="C4:C5"/>
    <mergeCell ref="A4:B5"/>
  </mergeCells>
  <pageMargins left="0.83" right="0.42" top="0.39" bottom="0.53" header="0.4" footer="0.5"/>
  <pageSetup paperSize="9" scale="75" orientation="portrait" r:id="rId1"/>
  <rowBreaks count="5" manualBreakCount="5">
    <brk id="14" max="5" man="1"/>
    <brk id="24" max="5" man="1"/>
    <brk id="48" max="5" man="1"/>
    <brk id="77" max="5" man="1"/>
    <brk id="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Моисеева Наталья Евгеньевна</cp:lastModifiedBy>
  <cp:lastPrinted>2024-05-27T11:05:00Z</cp:lastPrinted>
  <dcterms:created xsi:type="dcterms:W3CDTF">2007-08-02T05:58:00Z</dcterms:created>
  <dcterms:modified xsi:type="dcterms:W3CDTF">2024-08-05T06:45:12Z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6BE5D604FEC24E80A0289753E0ED88A2_12</vt:lpwstr>
  </property>
  <property fmtid="{D5CDD505-2E9C-101B-9397-08002B2CF9AE}" pid="3" name="KSOProductBuildVer">
    <vt:lpwstr>1049-12.2.0.17545</vt:lpwstr>
  </property>
</Properties>
</file>