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T:\КОЧАРЯН К.Ж\Отчеты 2024\2 квартал\Постановление\"/>
    </mc:Choice>
  </mc:AlternateContent>
  <bookViews>
    <workbookView xWindow="0" yWindow="0" windowWidth="27945" windowHeight="12300"/>
  </bookViews>
  <sheets>
    <sheet name="2024-2026" sheetId="16" r:id="rId1"/>
  </sheets>
  <definedNames>
    <definedName name="_xlnm.Print_Area" localSheetId="0">'2024-2026'!$A$1:$F$205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05" i="16" l="1"/>
  <c r="E205" i="16"/>
  <c r="D205" i="16"/>
  <c r="E202" i="16"/>
  <c r="D202" i="16"/>
  <c r="E201" i="16"/>
  <c r="D201" i="16"/>
  <c r="E199" i="16"/>
  <c r="D199" i="16"/>
  <c r="E198" i="16"/>
  <c r="D198" i="16"/>
  <c r="E197" i="16"/>
  <c r="D197" i="16"/>
  <c r="E195" i="16"/>
  <c r="D195" i="16"/>
  <c r="E194" i="16"/>
  <c r="D194" i="16"/>
  <c r="F193" i="16"/>
  <c r="F192" i="16"/>
  <c r="F189" i="16"/>
  <c r="E189" i="16"/>
  <c r="D189" i="16"/>
  <c r="F188" i="16"/>
  <c r="E188" i="16"/>
  <c r="D188" i="16"/>
  <c r="F187" i="16"/>
  <c r="F186" i="16"/>
  <c r="F185" i="16"/>
  <c r="F184" i="16"/>
  <c r="F183" i="16"/>
  <c r="F182" i="16"/>
  <c r="F181" i="16"/>
  <c r="D181" i="16"/>
  <c r="F180" i="16"/>
  <c r="F179" i="16"/>
  <c r="F178" i="16"/>
  <c r="F177" i="16"/>
  <c r="D177" i="16"/>
  <c r="F176" i="16"/>
  <c r="F174" i="16"/>
  <c r="E174" i="16"/>
  <c r="D174" i="16"/>
  <c r="F173" i="16"/>
  <c r="E173" i="16"/>
  <c r="D173" i="16"/>
  <c r="F172" i="16"/>
  <c r="F171" i="16"/>
  <c r="E171" i="16"/>
  <c r="D171" i="16"/>
  <c r="F170" i="16"/>
  <c r="D170" i="16"/>
  <c r="F169" i="16"/>
  <c r="E169" i="16"/>
  <c r="D169" i="16"/>
  <c r="F168" i="16"/>
  <c r="F167" i="16"/>
  <c r="E167" i="16"/>
  <c r="D167" i="16"/>
  <c r="F166" i="16"/>
  <c r="D166" i="16"/>
  <c r="F165" i="16"/>
  <c r="E165" i="16"/>
  <c r="D165" i="16"/>
  <c r="F164" i="16"/>
  <c r="F163" i="16"/>
  <c r="E163" i="16"/>
  <c r="D163" i="16"/>
  <c r="F162" i="16"/>
  <c r="F161" i="16"/>
  <c r="E161" i="16"/>
  <c r="D161" i="16"/>
  <c r="F160" i="16"/>
  <c r="E160" i="16"/>
  <c r="D160" i="16"/>
  <c r="F159" i="16"/>
  <c r="D159" i="16"/>
  <c r="F158" i="16"/>
  <c r="F157" i="16"/>
  <c r="F156" i="16"/>
  <c r="F155" i="16"/>
  <c r="F154" i="16"/>
  <c r="F153" i="16"/>
  <c r="F152" i="16"/>
  <c r="F151" i="16"/>
  <c r="D151" i="16"/>
  <c r="F150" i="16"/>
  <c r="F149" i="16"/>
  <c r="F148" i="16"/>
  <c r="F147" i="16"/>
  <c r="F145" i="16"/>
  <c r="E145" i="16"/>
  <c r="D145" i="16"/>
  <c r="F144" i="16"/>
  <c r="E144" i="16"/>
  <c r="D144" i="16"/>
  <c r="F143" i="16"/>
  <c r="F142" i="16"/>
  <c r="E142" i="16"/>
  <c r="D142" i="16"/>
  <c r="F141" i="16"/>
  <c r="F140" i="16"/>
  <c r="E140" i="16"/>
  <c r="D140" i="16"/>
  <c r="F139" i="16"/>
  <c r="D139" i="16"/>
  <c r="F138" i="16"/>
  <c r="E138" i="16"/>
  <c r="D138" i="16"/>
  <c r="F137" i="16"/>
  <c r="F136" i="16"/>
  <c r="E136" i="16"/>
  <c r="D136" i="16"/>
  <c r="F135" i="16"/>
  <c r="F134" i="16"/>
  <c r="E134" i="16"/>
  <c r="D134" i="16"/>
  <c r="F133" i="16"/>
  <c r="F132" i="16"/>
  <c r="F131" i="16"/>
  <c r="F130" i="16"/>
  <c r="F128" i="16"/>
  <c r="E128" i="16"/>
  <c r="D128" i="16"/>
  <c r="F127" i="16"/>
  <c r="E127" i="16"/>
  <c r="D127" i="16"/>
  <c r="F126" i="16"/>
  <c r="F124" i="16"/>
  <c r="E124" i="16"/>
  <c r="D124" i="16"/>
  <c r="F123" i="16"/>
  <c r="E123" i="16"/>
  <c r="D123" i="16"/>
  <c r="F122" i="16"/>
  <c r="E122" i="16"/>
  <c r="D122" i="16"/>
  <c r="F121" i="16"/>
  <c r="E121" i="16"/>
  <c r="D121" i="16"/>
  <c r="F120" i="16"/>
  <c r="E120" i="16"/>
  <c r="D120" i="16"/>
  <c r="F119" i="16"/>
  <c r="F118" i="16"/>
  <c r="E118" i="16"/>
  <c r="D118" i="16"/>
  <c r="F117" i="16"/>
  <c r="E117" i="16"/>
  <c r="D117" i="16"/>
  <c r="F116" i="16"/>
  <c r="D116" i="16"/>
  <c r="F115" i="16"/>
  <c r="E115" i="16"/>
  <c r="D115" i="16"/>
  <c r="E113" i="16"/>
  <c r="D113" i="16"/>
  <c r="E111" i="16"/>
  <c r="D111" i="16"/>
  <c r="E109" i="16"/>
  <c r="D109" i="16"/>
  <c r="F108" i="16"/>
  <c r="D108" i="16"/>
  <c r="F107" i="16"/>
  <c r="F106" i="16"/>
  <c r="F105" i="16"/>
  <c r="F104" i="16"/>
  <c r="F103" i="16"/>
  <c r="F102" i="16"/>
  <c r="E102" i="16"/>
  <c r="D102" i="16"/>
  <c r="F101" i="16"/>
  <c r="E101" i="16"/>
  <c r="D101" i="16"/>
  <c r="F100" i="16"/>
  <c r="F99" i="16"/>
  <c r="E99" i="16"/>
  <c r="D99" i="16"/>
  <c r="F98" i="16"/>
  <c r="D98" i="16"/>
  <c r="F97" i="16"/>
  <c r="E97" i="16"/>
  <c r="D97" i="16"/>
  <c r="F96" i="16"/>
  <c r="F95" i="16"/>
  <c r="E95" i="16"/>
  <c r="D95" i="16"/>
  <c r="F94" i="16"/>
  <c r="E94" i="16"/>
  <c r="D94" i="16"/>
  <c r="F93" i="16"/>
  <c r="D93" i="16"/>
  <c r="F92" i="16"/>
  <c r="E92" i="16"/>
  <c r="D92" i="16"/>
  <c r="F91" i="16"/>
  <c r="F90" i="16"/>
  <c r="E90" i="16"/>
  <c r="D90" i="16"/>
  <c r="F89" i="16"/>
  <c r="E89" i="16"/>
  <c r="D89" i="16"/>
  <c r="F88" i="16"/>
  <c r="E88" i="16"/>
  <c r="D88" i="16"/>
  <c r="F87" i="16"/>
  <c r="D87" i="16"/>
  <c r="F86" i="16"/>
  <c r="E86" i="16"/>
  <c r="D86" i="16"/>
  <c r="F85" i="16"/>
  <c r="F84" i="16"/>
  <c r="E84" i="16"/>
  <c r="D84" i="16"/>
  <c r="F83" i="16"/>
  <c r="E83" i="16"/>
  <c r="D83" i="16"/>
  <c r="E81" i="16"/>
  <c r="D81" i="16"/>
  <c r="E80" i="16"/>
  <c r="D80" i="16"/>
  <c r="F79" i="16"/>
  <c r="E79" i="16"/>
  <c r="D79" i="16"/>
  <c r="F78" i="16"/>
  <c r="F77" i="16"/>
  <c r="F76" i="16"/>
  <c r="E76" i="16"/>
  <c r="D76" i="16"/>
  <c r="F75" i="16"/>
  <c r="F74" i="16"/>
  <c r="F73" i="16"/>
  <c r="E73" i="16"/>
  <c r="D73" i="16"/>
  <c r="F72" i="16"/>
  <c r="E72" i="16"/>
  <c r="D72" i="16"/>
  <c r="F71" i="16"/>
  <c r="F70" i="16"/>
  <c r="E70" i="16"/>
  <c r="D70" i="16"/>
  <c r="E68" i="16"/>
  <c r="D68" i="16"/>
  <c r="E67" i="16"/>
  <c r="D67" i="16"/>
  <c r="E65" i="16"/>
  <c r="D65" i="16"/>
  <c r="E64" i="16"/>
  <c r="D64" i="16"/>
  <c r="E62" i="16"/>
  <c r="D62" i="16"/>
  <c r="F61" i="16"/>
  <c r="F60" i="16"/>
  <c r="E60" i="16"/>
  <c r="D60" i="16"/>
  <c r="F59" i="16"/>
  <c r="D59" i="16"/>
  <c r="F58" i="16"/>
  <c r="E58" i="16"/>
  <c r="D58" i="16"/>
  <c r="F57" i="16"/>
  <c r="F56" i="16"/>
  <c r="E56" i="16"/>
  <c r="D56" i="16"/>
  <c r="F55" i="16"/>
  <c r="E55" i="16"/>
  <c r="D55" i="16"/>
  <c r="F54" i="16"/>
  <c r="E54" i="16"/>
  <c r="D54" i="16"/>
  <c r="E52" i="16"/>
  <c r="D52" i="16"/>
  <c r="E50" i="16"/>
  <c r="D50" i="16"/>
  <c r="E49" i="16"/>
  <c r="D49" i="16"/>
  <c r="E47" i="16"/>
  <c r="D47" i="16"/>
  <c r="F46" i="16"/>
  <c r="F45" i="16"/>
  <c r="E45" i="16"/>
  <c r="D45" i="16"/>
  <c r="F44" i="16"/>
  <c r="E44" i="16"/>
  <c r="D44" i="16"/>
  <c r="F43" i="16"/>
  <c r="F42" i="16"/>
  <c r="F41" i="16"/>
  <c r="E41" i="16"/>
  <c r="D41" i="16"/>
  <c r="F40" i="16"/>
  <c r="F39" i="16"/>
  <c r="E39" i="16"/>
  <c r="D39" i="16"/>
  <c r="F38" i="16"/>
  <c r="E38" i="16"/>
  <c r="D38" i="16"/>
  <c r="F37" i="16"/>
  <c r="F36" i="16"/>
  <c r="E36" i="16"/>
  <c r="D36" i="16"/>
  <c r="F35" i="16"/>
  <c r="F34" i="16"/>
  <c r="E34" i="16"/>
  <c r="D34" i="16"/>
  <c r="E32" i="16"/>
  <c r="D32" i="16"/>
  <c r="F31" i="16"/>
  <c r="F30" i="16"/>
  <c r="E30" i="16"/>
  <c r="D30" i="16"/>
  <c r="F29" i="16"/>
  <c r="F28" i="16"/>
  <c r="E28" i="16"/>
  <c r="D28" i="16"/>
  <c r="F27" i="16"/>
  <c r="E27" i="16"/>
  <c r="D27" i="16"/>
  <c r="F26" i="16"/>
  <c r="E26" i="16"/>
  <c r="D26" i="16"/>
  <c r="F25" i="16"/>
  <c r="D25" i="16"/>
  <c r="F24" i="16"/>
  <c r="E24" i="16"/>
  <c r="D24" i="16"/>
  <c r="F23" i="16"/>
  <c r="D23" i="16"/>
  <c r="F22" i="16"/>
  <c r="E22" i="16"/>
  <c r="D22" i="16"/>
  <c r="F21" i="16"/>
  <c r="D21" i="16"/>
  <c r="F20" i="16"/>
  <c r="E20" i="16"/>
  <c r="D20" i="16"/>
  <c r="F19" i="16"/>
  <c r="D19" i="16"/>
  <c r="F18" i="16"/>
  <c r="E18" i="16"/>
  <c r="D18" i="16"/>
  <c r="F17" i="16"/>
  <c r="E17" i="16"/>
  <c r="D17" i="16"/>
  <c r="F16" i="16"/>
  <c r="E16" i="16"/>
  <c r="D16" i="16"/>
  <c r="F15" i="16"/>
  <c r="F14" i="16"/>
  <c r="F12" i="16"/>
  <c r="F11" i="16"/>
  <c r="F10" i="16"/>
  <c r="F9" i="16"/>
  <c r="F8" i="16"/>
  <c r="F7" i="16"/>
  <c r="E7" i="16"/>
  <c r="D7" i="16"/>
  <c r="F6" i="16"/>
  <c r="E6" i="16"/>
  <c r="D6" i="16"/>
  <c r="F5" i="16"/>
  <c r="E5" i="16"/>
  <c r="D5" i="16"/>
</calcChain>
</file>

<file path=xl/sharedStrings.xml><?xml version="1.0" encoding="utf-8"?>
<sst xmlns="http://schemas.openxmlformats.org/spreadsheetml/2006/main" count="598" uniqueCount="372">
  <si>
    <t>Отчет об исполнении  по доходам бюджета Калининского  муниципального округа Тверской области за первое полугодие 2024 года</t>
  </si>
  <si>
    <t>Код бюджетной классификации Российской Федерации</t>
  </si>
  <si>
    <t>Наименование дохода</t>
  </si>
  <si>
    <t>Утверждено (тыс.руб.)</t>
  </si>
  <si>
    <t>Кассовое исполнение (тыс.руб.)</t>
  </si>
  <si>
    <t>%  исполнения</t>
  </si>
  <si>
    <t>000</t>
  </si>
  <si>
    <t>1 00 00000 00 0000 000</t>
  </si>
  <si>
    <t> НАЛОГОВЫЕ И НЕНАЛОГОВЫЕ ДОХОДЫ</t>
  </si>
  <si>
    <t>1 01 00000 00 0000 000</t>
  </si>
  <si>
    <t> НАЛОГИ НА ПРИБЫЛЬ, ДОХОДЫ</t>
  </si>
  <si>
    <t>1 01 02000 01 0000 110</t>
  </si>
  <si>
    <t xml:space="preserve">Налог на доходы физических лиц </t>
  </si>
  <si>
    <t>1 01 02010 01 0000 110</t>
  </si>
  <si>
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
</t>
  </si>
  <si>
    <t>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</si>
  <si>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</si>
  <si>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1 01 02030 01 0000 110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</si>
  <si>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</si>
  <si>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1 01 02040 01 0000 110</t>
  </si>
  <si>
    <r>
      <rPr>
        <sz val="12"/>
        <rFont val="Times New Roman"/>
        <charset val="204"/>
      </rPr>
  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у физических лиц на основании патента в соответствии  со статьей 227</t>
    </r>
    <r>
      <rPr>
        <vertAlign val="superscript"/>
        <sz val="12"/>
        <rFont val="Times New Roman"/>
        <charset val="204"/>
      </rPr>
      <t>1</t>
    </r>
    <r>
      <rPr>
        <sz val="12"/>
        <rFont val="Times New Roman"/>
        <charset val="204"/>
      </rPr>
      <t xml:space="preserve"> Налогового кодекса Российской Федерации</t>
    </r>
  </si>
  <si>
    <t>1 01 02080 01 0000 110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</si>
  <si>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дивидендов)</t>
  </si>
  <si>
    <t>1 01 02100 01 0000 110</t>
  </si>
  <si>
    <t>Налог на доходы физических лиц с сумм прибыли контролируемой иностранной компании, полученной физическими лицами, признаваемыми контролирующими лицами этой компании, за исключением уплачиваемого в связи с переходом на особый порядок уплаты на основании подачи в налоговый орган соответствующего уведомления (в части суммы налога, превышающей 650 000 рублей)</t>
  </si>
  <si>
    <t>1 01 02130 01 0000 110</t>
  </si>
  <si>
    <t xml:space="preserve"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
</t>
  </si>
  <si>
    <t>1 01 02140 01 0000 110</t>
  </si>
  <si>
    <t xml:space="preserve"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
</t>
  </si>
  <si>
    <t>1 03 00000 00 0000 000</t>
  </si>
  <si>
    <t>НАЛОГИ НА ТОВАРЫ (РАБОТЫ,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</si>
  <si>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</si>
  <si>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</si>
  <si>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 xml:space="preserve"> 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</si>
  <si>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</si>
  <si>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1 03 02231 01 0000 110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</si>
  <si>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</si>
  <si>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</si>
  <si>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</si>
  <si>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1 03 02241 01 0000 110</t>
  </si>
  <si>
    <t xml:space="preserve"> 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</si>
  <si>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</si>
  <si>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</si>
  <si>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1 03 02251 01 0000 110</t>
  </si>
  <si>
    <t xml:space="preserve"> 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</si>
  <si>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</si>
  <si>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</si>
  <si>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1 03 02261 01 0000 110</t>
  </si>
  <si>
    <t xml:space="preserve">  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</si>
  <si>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1 05 00000 00 0000 000</t>
  </si>
  <si>
    <t>НАЛОГИ НА СОВОКУПНЫЙ ДОХОД</t>
  </si>
  <si>
    <t>1 05 01000 01 0000 110</t>
  </si>
  <si>
    <t xml:space="preserve">Налог, взимаемый в связи с применением упрощенной системы налогообложения
</t>
  </si>
  <si>
    <t>1 05 01010 01 0000 110</t>
  </si>
  <si>
    <t>Налог, взимаемый с налогоплательщиков, выбравших в качестве объекта налогообложения доходы</t>
  </si>
  <si>
    <t>1 05 01011 01 0000 110</t>
  </si>
  <si>
    <t xml:space="preserve">Налог, взимаемый с налогоплательщиков, выбравших в качестве объекта налогообложения доходы
</t>
  </si>
  <si>
    <t>1 05 01020 01 0000 110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</si>
  <si>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</si>
  <si>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1 05 01021 01 0000 110</t>
  </si>
  <si>
    <t xml:space="preserve"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
</t>
  </si>
  <si>
    <t>1 05 02000 02 0000 110</t>
  </si>
  <si>
    <t xml:space="preserve">Единый налог на вмененный доход для отдельных видов деятельности </t>
  </si>
  <si>
    <t>1 05 02010 02 0000 110</t>
  </si>
  <si>
    <t>Единый налог на вмененный доход для отдельных видов деятельности</t>
  </si>
  <si>
    <t>1 05 03000 01 0000 110</t>
  </si>
  <si>
    <t>Единый сельскохозяйственный налог</t>
  </si>
  <si>
    <t>1 05 03010 01 0000 110</t>
  </si>
  <si>
    <t>1 05 04000 02 0000 110</t>
  </si>
  <si>
    <t xml:space="preserve">Налог, взимаемый в связи с применением патентной системы налогообложения
</t>
  </si>
  <si>
    <t>1 05 04060 02 0000 110</t>
  </si>
  <si>
    <t>Налог, взимаемый в связи с применением патентной системы налогообложения, зачисляемый в бюджеты муниципальных округов</t>
  </si>
  <si>
    <t>1 06 00000 00 0000 000</t>
  </si>
  <si>
    <t>НАЛОГИ НА ИМУЩЕСТВО</t>
  </si>
  <si>
    <t xml:space="preserve"> 1 06 01000 00 0000 110</t>
  </si>
  <si>
    <t>Налог на имущество физических лиц</t>
  </si>
  <si>
    <t>1 06 01020 14 0000 110</t>
  </si>
  <si>
    <t>Налог на имущество физических лиц, взимаемый по ставкам, применяемым к объектам налогообложения, расположенным в границах муниципальных округов</t>
  </si>
  <si>
    <t xml:space="preserve"> 1 06 06000 00 0000 110</t>
  </si>
  <si>
    <t>Земельный налог</t>
  </si>
  <si>
    <t xml:space="preserve"> 1 06 06032 14 0000 110</t>
  </si>
  <si>
    <t>Земельный налог с организаций, обладающих земельным участком, расположенным в границах муниципальных округов</t>
  </si>
  <si>
    <t xml:space="preserve"> 1 06 06042 14 0000 110</t>
  </si>
  <si>
    <t>Земельный налог с физических лиц, обладающих земельным участком, расположенным в границах муниципальных округов</t>
  </si>
  <si>
    <t>1 08 00000 00 0000 000</t>
  </si>
  <si>
    <t>ГОСУДАРСТВЕННАЯ ПОШЛИНА</t>
  </si>
  <si>
    <t>1 08 03000 01 0000 110</t>
  </si>
  <si>
    <t>Государственная пошлина по делам, рассматриваемым судами общей юрисдикции, мировыми судьями</t>
  </si>
  <si>
    <t>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</si>
  <si>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</si>
  <si>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1 08 07000 01 0000 110</t>
  </si>
  <si>
    <t>Государственная пошлина за государственную регистрацию, а также за совершение прочих юридических значимых действий</t>
  </si>
  <si>
    <t>1 08 07150 01 0000 110</t>
  </si>
  <si>
    <t xml:space="preserve">Государственная пошлина за выдачу разрешения на установку рекламной конструкции </t>
  </si>
  <si>
    <t>1 09 00000 00 0000 000</t>
  </si>
  <si>
    <t xml:space="preserve">ЗАДОЛЖЕННОСТЬ И ПЕРЕРАСЧЕТЫ ПО ОТМЕНЕННЫМ НАЛОГАМ, СБОРАМ И ИНЫМ ОБЯЗАТЕЛЬНЫМ ПЛАТЕЖАМ
</t>
  </si>
  <si>
    <t xml:space="preserve"> 1 09 04000 00 0000 110</t>
  </si>
  <si>
    <t>Налоги на имущество</t>
  </si>
  <si>
    <t>1 09 04052 14 0000 110</t>
  </si>
  <si>
    <t>Земельный налог (по обязательствам, возникшим до 1 января 2006 года), мобилизуемый на территориях муниципальных округов</t>
  </si>
  <si>
    <t xml:space="preserve"> 1 09 07000 00 0000 110</t>
  </si>
  <si>
    <t>Прочие налоги и сборы (по отмененным местным налогам и сборам)</t>
  </si>
  <si>
    <t xml:space="preserve"> 1 09 07032 14 0000 110</t>
  </si>
  <si>
    <t>Целевые сборы с граждан и предприятий, учреждений, организаций на содержание милиции, на благоустройство территорий, на нужды образования и другие цели, мобилизуемые на территориях муниципальных округов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</si>
  <si>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</si>
  <si>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</si>
  <si>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1 11 05000 00 0000 120</t>
  </si>
  <si>
    <t xml:space="preserve">  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</si>
  <si>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</si>
  <si>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</si>
  <si>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1 11 05012 14 0000 120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</si>
  <si>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муниципальных округа, а также средства от продажи права на заключение договоров аренды указанных земельных участков</t>
  </si>
  <si>
    <t>1 11 05020 00 0000 120</t>
  </si>
  <si>
    <t xml:space="preserve"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
</t>
  </si>
  <si>
    <t>1 11 05024 14 0000 120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</si>
  <si>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округов (за исключением земельных участков муниципальных бюджетных и автономных учреждений)</t>
  </si>
  <si>
    <t>1 11 05030 00 0000 120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</si>
  <si>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</si>
  <si>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1 11 05034 14 0000 120</t>
  </si>
  <si>
    <t>Доходы от сдачи в аренду имущества, находящегося в оперативном управлении органов управления муниципальных округов и созданных ими учреждений (за исключением имущества муниципальных бюджетных и автономных учреждений)</t>
  </si>
  <si>
    <t xml:space="preserve"> 1 11 05070 00 0000 120</t>
  </si>
  <si>
    <t xml:space="preserve">  Доходы от сдачи в аренду имущества, составляющего государственную (муниципальную) казну (за исключением земельных участков)</t>
  </si>
  <si>
    <t xml:space="preserve"> 1 11 05074 14 0000 120</t>
  </si>
  <si>
    <t xml:space="preserve">  Доходы от сдачи в аренду имущества, составляющего казну муниципальных округов (за исключением земельных участков)</t>
  </si>
  <si>
    <t xml:space="preserve"> 1 11 05300 00 0000 120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</si>
  <si>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</si>
  <si>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 xml:space="preserve"> 1 11 05320 00 0000 120</t>
  </si>
  <si>
    <t>Плата по соглашениям об установлении сервитута в отношении земельных участков после разграничения государственной собственности на землю</t>
  </si>
  <si>
    <t xml:space="preserve"> 1 11 05324 14 0000 120</t>
  </si>
  <si>
    <t>Плата по соглашениям об установлении сервитута, заключенным органами местного самоуправления муниципальных округов,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муниципальных округов</t>
  </si>
  <si>
    <t xml:space="preserve">000 </t>
  </si>
  <si>
    <t>1 11 05400 00 0000 120</t>
  </si>
  <si>
    <t xml:space="preserve">  Плата за публичный сервитут, предусмотренная решением уполномоченного органа об установлении публичного сервитута в отношении земельных участков, находящихся в государственной или муниципальной собственности</t>
  </si>
  <si>
    <t>1 11 05420 00 0000 120</t>
  </si>
  <si>
    <t xml:space="preserve">  Плата за публичный сервитут, предусмотренная решением уполномоченного органа об установлении публичного сервитута в отношении земельных участков после разграничения государственной собственности на землю</t>
  </si>
  <si>
    <t>1 11 05420 14 0000 120</t>
  </si>
  <si>
    <t xml:space="preserve">  Плата за публичный сервитут, предусмотренная решением уполномоченного органа об установлении публичного сервитута в отношении земельных участков, находящихся в собственности муниципальных округов и не предоставленных гражданам или юридическим лицам (за исключением органов государственной власти (государственных органов), органов местного самоуправления (муниципальных органов), органов управления государственными внебюджетными фондами и казенных учреждений)</t>
  </si>
  <si>
    <t>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</si>
  <si>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</si>
  <si>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1 11 09044 14 0000 120</t>
  </si>
  <si>
    <t xml:space="preserve">Прочие поступления от использования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
</t>
  </si>
  <si>
    <t>1 12 00000 00 0000 000</t>
  </si>
  <si>
    <t>ПЛАТЕЖИ ПРИ ПОЛЬЗОВАНИИ ПРИРОДНЫМИ РЕСУРСАМИ</t>
  </si>
  <si>
    <t>1 12 01000 01 0000 120</t>
  </si>
  <si>
    <t>Плата за негативное воздействие на окружающую среду</t>
  </si>
  <si>
    <t>1 12 01010 01 0000 120</t>
  </si>
  <si>
    <t>Плата за выбросы загрязняющих веществ в атмосферный воздух стационарными объектами</t>
  </si>
  <si>
    <t xml:space="preserve"> 1 12 01030 01 0000 120</t>
  </si>
  <si>
    <t>Плата за сбросы загрязняющих веществ в водные объекты</t>
  </si>
  <si>
    <t xml:space="preserve"> 1 12 01040 01 0000 120</t>
  </si>
  <si>
    <t xml:space="preserve">Плата за размещение отходов производства и потребления
</t>
  </si>
  <si>
    <t xml:space="preserve"> 1 12 01041 01 0000 120</t>
  </si>
  <si>
    <t>Плата за размещение отходов производства</t>
  </si>
  <si>
    <t xml:space="preserve"> 1 12 01042 01 0000 120</t>
  </si>
  <si>
    <t>Плата за размещение твердых коммунальных отходов</t>
  </si>
  <si>
    <t xml:space="preserve">1 13 00000 00 0000 000 </t>
  </si>
  <si>
    <t>ДОХОДЫ ОТ ОКАЗАНИЯ ПЛАТНЫХ УСЛУГ (РАБОТ) И КОМПЕНСАЦИИ ЗАТРАТ ГОСУДАРСТВА</t>
  </si>
  <si>
    <t xml:space="preserve"> 1 13 01000 00 0000 130</t>
  </si>
  <si>
    <t>Доходы от оказания платных услуг (работ)</t>
  </si>
  <si>
    <t xml:space="preserve"> 1 13 01990 00 0000 130</t>
  </si>
  <si>
    <t>Прочие доходы от оказания платных услуг (работ)</t>
  </si>
  <si>
    <t xml:space="preserve">  1 13 01994 14 0000 130</t>
  </si>
  <si>
    <t>Прочие доходы от оказания платных услуг (работ) получателями средств бюджетов муниципальных округов</t>
  </si>
  <si>
    <t>1 13 02000 00 0000 130</t>
  </si>
  <si>
    <t>Доходы от компенсации затрат государства</t>
  </si>
  <si>
    <t>1 13 02060 00 0000 130</t>
  </si>
  <si>
    <t xml:space="preserve">Доходы, поступающие в порядке возмещения расходов, понесенных в связи с эксплуатацией имущества
</t>
  </si>
  <si>
    <t>1 13 02064 14 0000 130</t>
  </si>
  <si>
    <t>Доходы, поступающие в порядке возмещения расходов, понесенных в связи с эксплуатацией имущества муниципальных округов</t>
  </si>
  <si>
    <t>1 13 02990 00 0000 130</t>
  </si>
  <si>
    <t xml:space="preserve">Прочие доходы от компенсации затрат государства
</t>
  </si>
  <si>
    <t>1 13 02994 14 0000 130</t>
  </si>
  <si>
    <t>Прочие доходы от компенсации затрат бюджетов муниципальных округов</t>
  </si>
  <si>
    <t>1 14 00000 00 0000 000</t>
  </si>
  <si>
    <t>ДОХОДЫ ОТ ПРОДАЖИ МАТЕРИАЛЬНЫХ И НЕМАТЕРИАЛЬНЫХ АКТИВОВ</t>
  </si>
  <si>
    <t>1 14 06000 00 0000 430</t>
  </si>
  <si>
    <t xml:space="preserve">Доходы от продажи земельных участков, находящихся в государственной и муниципальной собственности </t>
  </si>
  <si>
    <t>1 14 06010 00 0000 430</t>
  </si>
  <si>
    <t>Доходы от продажи земельных участков, государственная собственность на которые не разграничен</t>
  </si>
  <si>
    <t>1 14 06012 14 0000 430</t>
  </si>
  <si>
    <t>Доходы от продажи земельных участков, государственная собственность на которые не разграничена и которые расположены в границах муниципальных округов</t>
  </si>
  <si>
    <t>1 14 06020 00 0000 430</t>
  </si>
  <si>
    <t xml:space="preserve"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
</t>
  </si>
  <si>
    <t>1 14 06024 14 0000 430</t>
  </si>
  <si>
    <t>Доходы от продажи земельных участков, находящихся в собственности муниципальных округов (за исключением земельных участков муниципальных бюджетных и автономных учреждений)</t>
  </si>
  <si>
    <t xml:space="preserve"> 1 14 06300 00 0000 430</t>
  </si>
  <si>
    <t xml:space="preserve"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
</t>
  </si>
  <si>
    <t>1 14 06310 00 0000 430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</si>
  <si>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t>
  </si>
  <si>
    <t>1 14 06312 14 0000 430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</si>
  <si>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муниципальных округов</t>
  </si>
  <si>
    <t>1 14 06320 00 0000 430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</si>
  <si>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земельных участков после разграничения государственной собственности на землю</t>
  </si>
  <si>
    <t>1 14 06324 14 0000 430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</si>
  <si>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земельных участков, находящихся в собственности муниципальных округов</t>
  </si>
  <si>
    <t>1 14 13000 00 0000 000</t>
  </si>
  <si>
    <t>Доходы от приватизации имущества, находящегося в государственной и муниципальной собственности</t>
  </si>
  <si>
    <t>1 14 13040 14 0000 410</t>
  </si>
  <si>
    <t>Доходы от приватизации имущества, находящегося в собственности муниципальных округов, в части приватизации нефинансовых активов имущества казны</t>
  </si>
  <si>
    <t>1 16 00000 00 0000 000</t>
  </si>
  <si>
    <t>ШТРАФЫ,САНКЦИИ, ВОЗМЕЩЕНИЕ УЩЕРБА</t>
  </si>
  <si>
    <t>1 16 01000 00 0000 140</t>
  </si>
  <si>
    <t xml:space="preserve">Административные штрафы, установленные Кодексом Российской Федерации об административных правонарушениях
</t>
  </si>
  <si>
    <t>1 16 01053 01 0000 140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</si>
  <si>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</si>
  <si>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1 16 01063 01 0000 140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</si>
  <si>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
</t>
  </si>
  <si>
    <t>1 16 01073 01 0000 140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</si>
  <si>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
</t>
  </si>
  <si>
    <t>1 16 01113 01 0000 140</t>
  </si>
  <si>
    <t xml:space="preserve"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налагаемые мировыми судьями, комиссиями по делам несовершеннолетних и защите их прав
</t>
  </si>
  <si>
    <t>1 16 01193 01 0000 140</t>
  </si>
  <si>
    <t xml:space="preserve"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
</t>
  </si>
  <si>
    <t>1 16 01203 01 0000 140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</si>
  <si>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
</t>
  </si>
  <si>
    <t xml:space="preserve"> 1 16 02000 02 0000 140</t>
  </si>
  <si>
    <t xml:space="preserve">  Административные штрафы, установленные законами субъектов Российской Федерации об административных правонарушениях</t>
  </si>
  <si>
    <t xml:space="preserve"> 1 16 02020 02 0000 140</t>
  </si>
  <si>
    <t xml:space="preserve">  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</si>
  <si>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 xml:space="preserve"> 1 16 07000 00 0000 140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</si>
  <si>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</si>
  <si>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 xml:space="preserve"> 1 16 07090 14 0000 140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</si>
  <si>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 (муниципальным казенным учреждением) муниципального округа</t>
  </si>
  <si>
    <t>1 16 10120 00 0000 140</t>
  </si>
  <si>
    <t xml:space="preserve">  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</si>
  <si>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 xml:space="preserve"> 1 16 10123 01 0000 140</t>
  </si>
  <si>
    <t xml:space="preserve">  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</si>
  <si>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1 16 11000 01 0000 140</t>
  </si>
  <si>
    <t xml:space="preserve">Платежи, уплачиваемые в целях возмещения вреда
</t>
  </si>
  <si>
    <t>1 16 11050 01 0000 140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</si>
  <si>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территориях), подлежащие зачислению в бюджет муниципального образования</t>
  </si>
  <si>
    <t>1 17 00000 00 0000 000</t>
  </si>
  <si>
    <t>ПРОЧИЕ НЕНАЛОГОВЫЕ ДОХОДЫ</t>
  </si>
  <si>
    <t>1 17 15000 00 0000 150</t>
  </si>
  <si>
    <t>Инициативные платежи</t>
  </si>
  <si>
    <t>1 17 15020 14 0000 150</t>
  </si>
  <si>
    <t>Инициативные платежи, зачисляемые в бюджеты муниципальных округов</t>
  </si>
  <si>
    <t xml:space="preserve"> 2 00 00000 00 0000 000</t>
  </si>
  <si>
    <t>БЕЗВОЗМЕЗДНЫЕ ПОСТУПЛЕНИЯ</t>
  </si>
  <si>
    <t xml:space="preserve"> 2 02 00000 00 0000 000</t>
  </si>
  <si>
    <t xml:space="preserve">БЕЗВОЗМЕЗДНЫЕ ПОСТУПЛЕНИЯ ОТ ДРУГИХ БЮДЖЕТОВ БЮДЖЕТНОЙ СИСТЕМЫ РОССИЙСКОЙ ФЕДЕРАЦИИ
</t>
  </si>
  <si>
    <t>2 02 20000 00 0000 150</t>
  </si>
  <si>
    <t xml:space="preserve">Субсидии бюджетам бюджетной системы Российской Федерации (межбюджетные субсидии)
</t>
  </si>
  <si>
    <t>2 02 20077 00 0000 150</t>
  </si>
  <si>
    <t>Субсидии бюджетам на софинансирование капитальных вложений в объекты муниципальной собственности</t>
  </si>
  <si>
    <t>2 02 20077 14 0000 150</t>
  </si>
  <si>
    <t xml:space="preserve">Субсидии бюджетам муниципальных округов на софинансирование капитальных вложений в объекты муниципальной собственности
</t>
  </si>
  <si>
    <t xml:space="preserve">в том числе </t>
  </si>
  <si>
    <t xml:space="preserve">  - на развитие системы газоснабжения населенных пунктов Тверской области</t>
  </si>
  <si>
    <t>2 02 20216 00 0000 150</t>
  </si>
  <si>
    <t xml:space="preserve"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
</t>
  </si>
  <si>
    <t>2 02 20216 14 0000 150</t>
  </si>
  <si>
    <t xml:space="preserve">Субсидии бюджетам муниципальных округов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
</t>
  </si>
  <si>
    <t>в том числе :</t>
  </si>
  <si>
    <t xml:space="preserve"> - на капитальный ремонт и ремонт дворовых территорий многоквартирных домов, проездов к дворовым территориям многоквартирных домов населенных пунктов</t>
  </si>
  <si>
    <t xml:space="preserve">  - на капитальный ремонт и ремонт улично-дорожной сети муниципальных образований Тверской области</t>
  </si>
  <si>
    <t xml:space="preserve"> - на проведение мероприятий в целях обеспечения безопасности дорожного движения на автомобильных дорогах общего пользования местного значения</t>
  </si>
  <si>
    <t xml:space="preserve"> - на капитальный ремонт и ремонт автомобильных дорог общего пользования местного значения с твердым покрытием до сельских населенных пунктов, не имеющих круглогодичной связи с сетью автомобильных дорог общего пользования</t>
  </si>
  <si>
    <t>2 02 25304 00 0000 150</t>
  </si>
  <si>
    <t xml:space="preserve"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
</t>
  </si>
  <si>
    <t>2 02 25304 14 0000 150</t>
  </si>
  <si>
    <t xml:space="preserve">Субсидии бюджетам муниципальных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
</t>
  </si>
  <si>
    <t>2 02 25467 00 0000 150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</si>
  <si>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</si>
  <si>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2 02 25467 14 0000 150</t>
  </si>
  <si>
    <t>Субсидии бюджетам муниципальных округов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</si>
  <si>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2 02 25511 00 0000 150</t>
  </si>
  <si>
    <t xml:space="preserve">Субсидии бюджетам на проведение комплексных кадастровых работ
</t>
  </si>
  <si>
    <t>2 02 25511 14 0000 150</t>
  </si>
  <si>
    <t>Субсидии бюджетам муниципальных округов на проведение комплексных кадастровых работ</t>
  </si>
  <si>
    <t>2 02 25519 00 0000 150</t>
  </si>
  <si>
    <t xml:space="preserve">Субсидии бюджетам на поддержку отрасли культуры
</t>
  </si>
  <si>
    <t>2 02 25519 14 0000 150</t>
  </si>
  <si>
    <t>Субсидии бюджетам муниципальных округов на поддержку отрасли культуры</t>
  </si>
  <si>
    <t>2 02 25599 00  0000 150</t>
  </si>
  <si>
    <t xml:space="preserve">Субсидии бюджетам на подготовку проектов межевания земельных участков и на проведение кадастровых работ
</t>
  </si>
  <si>
    <t>2 02 25599 14 0000 150</t>
  </si>
  <si>
    <t>Субсидии бюджетам муниципальных округов на подготовку проектов межевания земельных участков и на проведение кадастровых работ</t>
  </si>
  <si>
    <t>2 02 29999 00 0000 150</t>
  </si>
  <si>
    <t>Прочие субсидии</t>
  </si>
  <si>
    <t>2 02 29999 14 0000 150</t>
  </si>
  <si>
    <t>Прочие субсидии бюджетам муниципальных округов</t>
  </si>
  <si>
    <t>в том числе</t>
  </si>
  <si>
    <t xml:space="preserve">  - на создание условий для предоставления транспортных услуг населению и организацию транспортного обслуживания населения между поселениями в границах муниципального образования  в части обеспечения подвоза учащихся, проживающих в сельской местности, к месту обучения и обратно </t>
  </si>
  <si>
    <t xml:space="preserve">  - на организацию отдыха детей в каникулярное время</t>
  </si>
  <si>
    <t xml:space="preserve"> - на организацию участия детей и подростков в социально значимых региональных проектах</t>
  </si>
  <si>
    <t xml:space="preserve"> - на повышение заработной платы педагогическим работникам муниципальных организаций дополнительного образования</t>
  </si>
  <si>
    <t xml:space="preserve"> - на  поддержку редакций районных и городских газет</t>
  </si>
  <si>
    <t xml:space="preserve"> - на укрепление материально-технической базы муниципальных общеобразовательных организаций</t>
  </si>
  <si>
    <t xml:space="preserve"> - на повышение заработной платы работникам муниципальных учреждений культуры Тверской области</t>
  </si>
  <si>
    <t xml:space="preserve"> - на поддежку обустройства мест массового отдыха населения (городских парков) </t>
  </si>
  <si>
    <t xml:space="preserve"> - на реализацию программ по поддержке
местных инициатив в Тверской области на 2024 год</t>
  </si>
  <si>
    <t xml:space="preserve"> - на приобретение и установку плоскостных спортивных сооружений и оборудования на плоскостные спортивные сооружения на территории Тверской области</t>
  </si>
  <si>
    <t xml:space="preserve"> - на укрепление материально-технической базы муниципальных дошкольных образовательных организаций</t>
  </si>
  <si>
    <t xml:space="preserve"> - на оснащение муниципальных образовательных организаций, реализующих программы дошкольного образования, уличными игровыми комплексами</t>
  </si>
  <si>
    <t xml:space="preserve">  - на обеспечение жилыми помещениями малоимущих многодетных семей, нуждающихся в жилых помещениях</t>
  </si>
  <si>
    <t xml:space="preserve"> 2 02 30000 00 0000 150</t>
  </si>
  <si>
    <t xml:space="preserve">Субвенции бюджетам бюджетной системы Российской Федерации
</t>
  </si>
  <si>
    <t>2 02 30029 00 0000 150</t>
  </si>
  <si>
    <t xml:space="preserve"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
</t>
  </si>
  <si>
    <t>2 02 30029 14 0000 150</t>
  </si>
  <si>
    <t xml:space="preserve">Субвенции бюджетам муниципальных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
</t>
  </si>
  <si>
    <t>2 02 35082 00 0000 150</t>
  </si>
  <si>
    <t xml:space="preserve"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
</t>
  </si>
  <si>
    <t>2 02 35082 14 0000 150</t>
  </si>
  <si>
    <t xml:space="preserve">Субвенции бюджетам муниципальных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
</t>
  </si>
  <si>
    <t>2 02 35118 00  0000 150</t>
  </si>
  <si>
    <t xml:space="preserve">Субвенции бюджетам на осуществление первичного воинского учета органами местного самоуправления поселений, муниципальных и городских округов
</t>
  </si>
  <si>
    <t>2 02 35118 14 0000 150</t>
  </si>
  <si>
    <t>Субвенции бюджетам муниципальных округов на осуществление первичного воинского учета органами местного самоуправления поселений, муниципальных и городских округов</t>
  </si>
  <si>
    <t>2 02 35120 00 0000 150</t>
  </si>
  <si>
    <t xml:space="preserve"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
</t>
  </si>
  <si>
    <t>2 02 35120 14 0000 150</t>
  </si>
  <si>
    <t xml:space="preserve">Субвенции бюджетам муниципальных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
</t>
  </si>
  <si>
    <t>2 02 35179 00 0000 150</t>
  </si>
  <si>
    <t xml:space="preserve">Субвенции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
</t>
  </si>
  <si>
    <t>2 02 35179 14 0000 150</t>
  </si>
  <si>
    <t xml:space="preserve">Субвенции бюджетам муниципальных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
</t>
  </si>
  <si>
    <t>2 02 35303 00 0000 150</t>
  </si>
  <si>
    <t xml:space="preserve">Субвенции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
</t>
  </si>
  <si>
    <t>2 02 35303 14 0000 150</t>
  </si>
  <si>
    <t xml:space="preserve">Субвенции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
</t>
  </si>
  <si>
    <t>2 02 39999 00  0000 150</t>
  </si>
  <si>
    <t>Прочие субвенции</t>
  </si>
  <si>
    <t>2 02 39999 14  0000 150</t>
  </si>
  <si>
    <t>Прочие субвенции бюджетам муниципальных округов</t>
  </si>
  <si>
    <t>2 02 39999 14 0000 150</t>
  </si>
  <si>
    <t xml:space="preserve">  -   на осуществление государственных полномочий Тверской области по созданию и организации деятельности комиссий по делам несовершеннолетних и защите их прав</t>
  </si>
  <si>
    <t xml:space="preserve">   -  на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Тверской области </t>
  </si>
  <si>
    <t xml:space="preserve"> - 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Тверской области </t>
  </si>
  <si>
    <t xml:space="preserve">  - на осуществление отдельных государственных полномочий Тверской области по созданию административных комиссий и определению перечня должностных лиц, уполномоченных составлять протоколы об административных правонарушениях</t>
  </si>
  <si>
    <t xml:space="preserve"> -  на осуществление органами местного самоуправления отдельных государственных полномочий Тверской области в сфере осуществления дорожной деятельности </t>
  </si>
  <si>
    <t xml:space="preserve"> - на осуществление отдельных государственных полномочий Тверской области по предоставлению компенсации расходов на оплату жилых помещений, отопления и освещения отдельным категориям педагогических работников, проживающим и работающим в сельских населенных пунктах, рабочих поселках (поселках городского типа)</t>
  </si>
  <si>
    <t xml:space="preserve"> - на осуществление государственных полномочий по обеспечению благоустроенными жилыми помещениями детей-сирот, детей, оставшихся без попечения родителей, лиц из  числа детей-сирот, детей, оставшихся без попечения родителей, за счет средств областного бюджета Тверской области</t>
  </si>
  <si>
    <t xml:space="preserve"> 2 04 00000 00 0000 000</t>
  </si>
  <si>
    <t>БЕЗВОЗМЕЗДНЫЕ ПОСТУПЛЕНИЯ ОТ НЕГОСУДАРСТВЕННЫХ ОРГАНИЗАЦИЙ</t>
  </si>
  <si>
    <t>2 04 04020 14 0000 150</t>
  </si>
  <si>
    <t>Поступления от денежных пожертвований, предоставляемых негосударственными организациями получателям средств бюджетов муниципальных округов</t>
  </si>
  <si>
    <t xml:space="preserve"> 2 04 04099 14 0000 150 </t>
  </si>
  <si>
    <t xml:space="preserve">Прочие безвозмездные поступления от негосударственных организаций в бюджеты муниципальных округов
</t>
  </si>
  <si>
    <t xml:space="preserve"> 2 07 00000 00 0000 000</t>
  </si>
  <si>
    <t>ПРОЧИЕ БЕЗВОЗМЕЗДНЫЕ ПОСТУПЛЕНИЯ</t>
  </si>
  <si>
    <t xml:space="preserve"> 2 07 04020 14 0000 150</t>
  </si>
  <si>
    <t>Поступления от денежных пожертвований, предоставляемых физическими лицами получателям средств бюджетов муниципальных округов</t>
  </si>
  <si>
    <t>2 02 40000 00 0000 150</t>
  </si>
  <si>
    <t xml:space="preserve">Иные межбюджетные трансферты
 </t>
  </si>
  <si>
    <t>2 02 49999 14 0000 150</t>
  </si>
  <si>
    <t xml:space="preserve">Прочие межбюджетные трансферты, передаваемые бюджетам муниципальных округов
</t>
  </si>
  <si>
    <t xml:space="preserve">  - на реализацию мероприятий по обращениям, поступающим к депутатам Законодательного Собрания Тверской области, передаваемые в муниципальные образования</t>
  </si>
  <si>
    <t xml:space="preserve">  - на реализацию образовательных проектов в рамках поддержки школьных инициатив Тверской области</t>
  </si>
  <si>
    <t xml:space="preserve"> - на реализацию мероприятий по обращениям, поступающим к депутатам Законодательного Собрания Тверской области, в рамках реализации программ поддержки местных инициатив
</t>
  </si>
  <si>
    <t xml:space="preserve">  2 07 00000 00 0000 000</t>
  </si>
  <si>
    <t xml:space="preserve"> 2 07 04000 14 0000 150</t>
  </si>
  <si>
    <t>Прочие безвозмездные поступления в бюджеты муниципальных округов</t>
  </si>
  <si>
    <t>2 18 00000 00 0000 000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</si>
  <si>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</si>
  <si>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 xml:space="preserve"> 2 18 00000 14 0000 150</t>
  </si>
  <si>
    <t>Доходы бюджетов муниципальных округов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</si>
  <si>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 xml:space="preserve">  2 18 04000 14 0000 150</t>
  </si>
  <si>
    <t>Доходы бюджетов муниципальных округов от возврата организациями остатков субсидий прошлых лет</t>
  </si>
  <si>
    <t xml:space="preserve"> 2 18 04010 14 0000 150</t>
  </si>
  <si>
    <t>Доходы бюджетов муниципальных округов от возврата бюджетными учреждениями остатков субсидий прошлых лет</t>
  </si>
  <si>
    <t xml:space="preserve"> 2 19 00000 00 0000 000</t>
  </si>
  <si>
    <t>ВОЗВРАТ ОСТАТКОВ СУБСИДИЙ, СУБВЕНЦИЙ И ИНЫХ МЕЖБЮДЖЕТНЫХ ТРАНСФЕРТОВ, ИМЕЮЩИХ ЦЕЛЕВОЕ НАЗНАЧЕНИЕ, ПРОШЛЫХ ЛЕТ</t>
  </si>
  <si>
    <t>2 19 00000 14 0000 150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</si>
  <si>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округов</t>
  </si>
  <si>
    <t>2 19 25750 14 0000 150</t>
  </si>
  <si>
    <t>Возврат остатков субсидий на реализацию мероприятий по модернизации школьных систем образования из бюджетов муниципальных округов</t>
  </si>
  <si>
    <t xml:space="preserve"> 2 19 60010 14 0000 150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</si>
  <si>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округов</t>
  </si>
  <si>
    <t>ИТОГО ДОХОДОВ</t>
  </si>
  <si>
    <t>Приложение 1                                                                                                                                                                                                                                               Утверждено                                                                                                                                                                                                                                                                                                                                                                                        постановлением администрации  Калининского                                                                                                                                 муниципального округа Тверской области                                                                                                                                           
от "29" июля 2024 г. № 3231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</si>
</sst>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\ ##0.0"/>
    <numFmt numFmtId="165" formatCode="#\ ##0.00_ "/>
  </numFmts>
  <fonts count="25">
    <font>
      <sz val="10"/>
      <name val="Arial"/>
      <charset val="134"/>
    </font>
    <font>
      <sz val="10"/>
      <name val="Times New Roman"/>
      <charset val="204"/>
    </font>
    <font>
      <b/>
      <sz val="10"/>
      <name val="Arial"/>
      <charset val="204"/>
    </font>
    <font>
      <sz val="12"/>
      <name val="Arial"/>
      <charset val="204"/>
    </font>
    <font>
      <sz val="10"/>
      <name val="Arial"/>
      <charset val="204"/>
    </font>
    <font>
      <sz val="12"/>
      <name val="Times New Roman"/>
      <charset val="204"/>
    </font>
    <font>
      <b/>
      <sz val="14"/>
      <name val="Times New Roman"/>
      <charset val="204"/>
    </font>
    <font>
      <sz val="14"/>
      <name val="Arial"/>
      <charset val="204"/>
    </font>
    <font>
      <b/>
      <sz val="10"/>
      <name val="Times New Roman"/>
      <charset val="204"/>
    </font>
    <font>
      <b/>
      <sz val="12"/>
      <name val="Times New Roman"/>
      <charset val="204"/>
    </font>
    <font>
      <sz val="14"/>
      <color rgb="FF000000"/>
      <name val="Times New Roman"/>
      <charset val="204"/>
    </font>
    <font>
      <sz val="10"/>
      <color rgb="FFFF0000"/>
      <name val="Arial"/>
      <charset val="204"/>
    </font>
    <font>
      <b/>
      <sz val="12"/>
      <color theme="1"/>
      <name val="Times New Roman"/>
      <charset val="204"/>
    </font>
    <font>
      <sz val="12"/>
      <color rgb="FF000000"/>
      <name val="Times New Roman"/>
      <charset val="134"/>
    </font>
    <font>
      <sz val="12"/>
      <color theme="1"/>
      <name val="Times New Roman"/>
      <charset val="204"/>
    </font>
    <font>
      <sz val="10"/>
      <color rgb="FF000000"/>
      <name val="Times New Roman"/>
      <charset val="204"/>
    </font>
    <font>
      <b/>
      <sz val="11"/>
      <name val="Times New Roman"/>
      <charset val="204"/>
    </font>
    <font>
      <sz val="12"/>
      <color rgb="FF000000"/>
      <name val="Times New Roman"/>
      <charset val="204"/>
    </font>
    <font>
      <b/>
      <sz val="12"/>
      <color rgb="FF000000"/>
      <name val="Times New Roman"/>
      <charset val="134"/>
    </font>
    <font>
      <sz val="9"/>
      <color indexed="10"/>
      <name val="Tahoma"/>
      <charset val="204"/>
    </font>
    <font>
      <sz val="9"/>
      <color indexed="8"/>
      <name val="Arial"/>
      <charset val="204"/>
    </font>
    <font>
      <sz val="10"/>
      <color rgb="FF000000"/>
      <name val="Arial Cyr"/>
      <charset val="134"/>
    </font>
    <font>
      <sz val="8"/>
      <color rgb="FF000000"/>
      <name val="Arial Cyr"/>
      <charset val="134"/>
    </font>
    <font>
      <sz val="8"/>
      <color rgb="FF000000"/>
      <name val="Arial"/>
      <charset val="134"/>
    </font>
    <font>
      <vertAlign val="superscript"/>
      <sz val="12"/>
      <name val="Times New Roman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</borders>
  <cellStyleXfs count="14">
    <xf numFmtId="0" fontId="0" fillId="0" borderId="0"/>
    <xf numFmtId="0" fontId="19" fillId="0" borderId="0" applyNumberFormat="0" applyBorder="0">
      <alignment horizontal="left" vertical="center" indent="1"/>
      <protection locked="0"/>
    </xf>
    <xf numFmtId="0" fontId="20" fillId="0" borderId="0" applyNumberFormat="0" applyBorder="0">
      <alignment horizontal="left" vertical="top"/>
      <protection locked="0"/>
    </xf>
    <xf numFmtId="1" fontId="21" fillId="0" borderId="12">
      <alignment horizontal="center" vertical="top" shrinkToFit="1"/>
    </xf>
    <xf numFmtId="49" fontId="21" fillId="0" borderId="12">
      <alignment horizontal="center" vertical="top" shrinkToFit="1"/>
    </xf>
    <xf numFmtId="0" fontId="22" fillId="0" borderId="18">
      <alignment horizontal="left" wrapText="1" indent="2"/>
    </xf>
    <xf numFmtId="0" fontId="23" fillId="0" borderId="19">
      <alignment horizontal="left" wrapText="1" indent="2"/>
    </xf>
    <xf numFmtId="0" fontId="21" fillId="0" borderId="12">
      <alignment horizontal="left" vertical="top" wrapText="1"/>
    </xf>
    <xf numFmtId="49" fontId="22" fillId="0" borderId="10">
      <alignment horizontal="center"/>
    </xf>
    <xf numFmtId="49" fontId="23" fillId="0" borderId="12">
      <alignment horizontal="center"/>
    </xf>
    <xf numFmtId="0" fontId="21" fillId="0" borderId="12">
      <alignment horizontal="left" vertical="top" wrapText="1"/>
    </xf>
    <xf numFmtId="0" fontId="4" fillId="0" borderId="0"/>
    <xf numFmtId="0" fontId="4" fillId="0" borderId="0"/>
    <xf numFmtId="0" fontId="4" fillId="0" borderId="0"/>
  </cellStyleXfs>
  <cellXfs count="137">
    <xf numFmtId="0" fontId="0" fillId="0" borderId="0" xfId="0"/>
    <xf numFmtId="0" fontId="1" fillId="2" borderId="0" xfId="0" applyFont="1" applyFill="1"/>
    <xf numFmtId="0" fontId="2" fillId="2" borderId="0" xfId="0" applyFont="1" applyFill="1"/>
    <xf numFmtId="0" fontId="0" fillId="2" borderId="0" xfId="0" applyFill="1"/>
    <xf numFmtId="0" fontId="2" fillId="2" borderId="0" xfId="0" applyFont="1" applyFill="1" applyAlignment="1"/>
    <xf numFmtId="0" fontId="3" fillId="2" borderId="0" xfId="0" applyFont="1" applyFill="1" applyAlignment="1">
      <alignment horizontal="right"/>
    </xf>
    <xf numFmtId="0" fontId="3" fillId="2" borderId="0" xfId="0" applyFont="1" applyFill="1" applyAlignment="1"/>
    <xf numFmtId="0" fontId="4" fillId="2" borderId="0" xfId="0" applyFont="1" applyFill="1"/>
    <xf numFmtId="0" fontId="4" fillId="2" borderId="0" xfId="0" applyFont="1" applyFill="1" applyAlignment="1">
      <alignment horizontal="right"/>
    </xf>
    <xf numFmtId="164" fontId="5" fillId="2" borderId="0" xfId="0" applyNumberFormat="1" applyFont="1" applyFill="1" applyAlignment="1">
      <alignment horizontal="center"/>
    </xf>
    <xf numFmtId="49" fontId="9" fillId="2" borderId="8" xfId="0" applyNumberFormat="1" applyFont="1" applyFill="1" applyBorder="1" applyAlignment="1">
      <alignment horizontal="center" wrapText="1"/>
    </xf>
    <xf numFmtId="0" fontId="9" fillId="2" borderId="8" xfId="0" applyFont="1" applyFill="1" applyBorder="1" applyAlignment="1">
      <alignment horizontal="center" wrapText="1"/>
    </xf>
    <xf numFmtId="0" fontId="9" fillId="2" borderId="9" xfId="0" applyFont="1" applyFill="1" applyBorder="1" applyAlignment="1">
      <alignment wrapText="1"/>
    </xf>
    <xf numFmtId="164" fontId="9" fillId="2" borderId="8" xfId="1" applyNumberFormat="1" applyFont="1" applyFill="1" applyBorder="1" applyAlignment="1">
      <alignment horizontal="center" wrapText="1"/>
      <protection locked="0"/>
    </xf>
    <xf numFmtId="164" fontId="2" fillId="2" borderId="0" xfId="0" applyNumberFormat="1" applyFont="1" applyFill="1"/>
    <xf numFmtId="0" fontId="5" fillId="2" borderId="9" xfId="0" applyFont="1" applyFill="1" applyBorder="1" applyAlignment="1">
      <alignment wrapText="1"/>
    </xf>
    <xf numFmtId="49" fontId="5" fillId="2" borderId="8" xfId="0" applyNumberFormat="1" applyFont="1" applyFill="1" applyBorder="1" applyAlignment="1">
      <alignment horizontal="center"/>
    </xf>
    <xf numFmtId="0" fontId="5" fillId="2" borderId="8" xfId="0" applyFont="1" applyFill="1" applyBorder="1" applyAlignment="1">
      <alignment horizontal="center" wrapText="1"/>
    </xf>
    <xf numFmtId="0" fontId="5" fillId="2" borderId="9" xfId="0" applyFont="1" applyFill="1" applyBorder="1" applyAlignment="1">
      <alignment horizontal="left" vertical="justify" wrapText="1"/>
    </xf>
    <xf numFmtId="164" fontId="5" fillId="2" borderId="8" xfId="0" applyNumberFormat="1" applyFont="1" applyFill="1" applyBorder="1" applyAlignment="1">
      <alignment horizontal="center"/>
    </xf>
    <xf numFmtId="164" fontId="5" fillId="2" borderId="8" xfId="1" applyNumberFormat="1" applyFont="1" applyFill="1" applyBorder="1" applyAlignment="1">
      <alignment horizontal="center" wrapText="1"/>
      <protection locked="0"/>
    </xf>
    <xf numFmtId="0" fontId="5" fillId="2" borderId="9" xfId="0" applyFont="1" applyFill="1" applyBorder="1" applyAlignment="1">
      <alignment vertical="top" wrapText="1"/>
    </xf>
    <xf numFmtId="0" fontId="5" fillId="2" borderId="0" xfId="0" applyFont="1" applyFill="1" applyAlignment="1">
      <alignment horizontal="center"/>
    </xf>
    <xf numFmtId="49" fontId="5" fillId="2" borderId="9" xfId="0" applyNumberFormat="1" applyFont="1" applyFill="1" applyBorder="1" applyAlignment="1">
      <alignment horizontal="center"/>
    </xf>
    <xf numFmtId="0" fontId="5" fillId="2" borderId="8" xfId="0" applyFont="1" applyFill="1" applyBorder="1" applyAlignment="1">
      <alignment horizontal="center"/>
    </xf>
    <xf numFmtId="0" fontId="5" fillId="2" borderId="8" xfId="0" applyFont="1" applyFill="1" applyBorder="1" applyAlignment="1">
      <alignment horizontal="left" vertical="justify" wrapText="1"/>
    </xf>
    <xf numFmtId="1" fontId="10" fillId="2" borderId="8" xfId="3" applyNumberFormat="1" applyFont="1" applyFill="1" applyBorder="1" applyAlignment="1" applyProtection="1">
      <alignment horizontal="center" shrinkToFit="1"/>
    </xf>
    <xf numFmtId="0" fontId="5" fillId="2" borderId="8" xfId="0" applyFont="1" applyFill="1" applyBorder="1" applyAlignment="1">
      <alignment vertical="top" wrapText="1"/>
    </xf>
    <xf numFmtId="49" fontId="9" fillId="2" borderId="8" xfId="0" applyNumberFormat="1" applyFont="1" applyFill="1" applyBorder="1" applyAlignment="1">
      <alignment horizontal="center"/>
    </xf>
    <xf numFmtId="0" fontId="9" fillId="2" borderId="9" xfId="0" applyFont="1" applyFill="1" applyBorder="1" applyAlignment="1">
      <alignment vertical="top" wrapText="1"/>
    </xf>
    <xf numFmtId="164" fontId="9" fillId="2" borderId="8" xfId="0" applyNumberFormat="1" applyFont="1" applyFill="1" applyBorder="1" applyAlignment="1">
      <alignment horizontal="center"/>
    </xf>
    <xf numFmtId="0" fontId="11" fillId="2" borderId="0" xfId="0" applyFont="1" applyFill="1"/>
    <xf numFmtId="49" fontId="5" fillId="2" borderId="8" xfId="0" applyNumberFormat="1" applyFont="1" applyFill="1" applyBorder="1" applyAlignment="1">
      <alignment horizontal="center" wrapText="1"/>
    </xf>
    <xf numFmtId="49" fontId="5" fillId="2" borderId="9" xfId="0" applyNumberFormat="1" applyFont="1" applyFill="1" applyBorder="1" applyAlignment="1">
      <alignment horizontal="center" wrapText="1"/>
    </xf>
    <xf numFmtId="49" fontId="12" fillId="2" borderId="8" xfId="0" applyNumberFormat="1" applyFont="1" applyFill="1" applyBorder="1" applyAlignment="1">
      <alignment horizontal="center" wrapText="1"/>
    </xf>
    <xf numFmtId="0" fontId="12" fillId="2" borderId="7" xfId="0" applyFont="1" applyFill="1" applyBorder="1" applyAlignment="1">
      <alignment horizontal="center"/>
    </xf>
    <xf numFmtId="0" fontId="12" fillId="2" borderId="7" xfId="0" applyNumberFormat="1" applyFont="1" applyFill="1" applyBorder="1" applyAlignment="1">
      <alignment vertical="top" wrapText="1"/>
    </xf>
    <xf numFmtId="0" fontId="5" fillId="2" borderId="8" xfId="0" applyNumberFormat="1" applyFont="1" applyFill="1" applyBorder="1" applyAlignment="1">
      <alignment vertical="top" wrapText="1"/>
    </xf>
    <xf numFmtId="0" fontId="9" fillId="2" borderId="8" xfId="0" applyFont="1" applyFill="1" applyBorder="1" applyAlignment="1">
      <alignment horizontal="left" vertical="justify" wrapText="1"/>
    </xf>
    <xf numFmtId="49" fontId="13" fillId="2" borderId="8" xfId="9" applyNumberFormat="1" applyFont="1" applyFill="1" applyBorder="1" applyProtection="1">
      <alignment horizontal="center"/>
    </xf>
    <xf numFmtId="0" fontId="13" fillId="2" borderId="8" xfId="6" applyNumberFormat="1" applyFont="1" applyFill="1" applyBorder="1" applyAlignment="1" applyProtection="1">
      <alignment horizontal="left" vertical="justify" wrapText="1"/>
    </xf>
    <xf numFmtId="49" fontId="14" fillId="2" borderId="8" xfId="0" applyNumberFormat="1" applyFont="1" applyFill="1" applyBorder="1" applyAlignment="1">
      <alignment horizontal="center" wrapText="1"/>
    </xf>
    <xf numFmtId="0" fontId="14" fillId="2" borderId="8" xfId="0" applyFont="1" applyFill="1" applyBorder="1" applyAlignment="1">
      <alignment horizontal="center" wrapText="1"/>
    </xf>
    <xf numFmtId="0" fontId="5" fillId="2" borderId="9" xfId="0" applyNumberFormat="1" applyFont="1" applyFill="1" applyBorder="1" applyAlignment="1">
      <alignment vertical="top" wrapText="1"/>
    </xf>
    <xf numFmtId="0" fontId="14" fillId="2" borderId="9" xfId="0" applyFont="1" applyFill="1" applyBorder="1" applyAlignment="1">
      <alignment vertical="top" wrapText="1"/>
    </xf>
    <xf numFmtId="49" fontId="14" fillId="2" borderId="9" xfId="0" applyNumberFormat="1" applyFont="1" applyFill="1" applyBorder="1" applyAlignment="1">
      <alignment horizontal="center" wrapText="1"/>
    </xf>
    <xf numFmtId="49" fontId="13" fillId="2" borderId="10" xfId="8" applyNumberFormat="1" applyFont="1" applyFill="1" applyProtection="1">
      <alignment horizontal="center"/>
    </xf>
    <xf numFmtId="0" fontId="13" fillId="2" borderId="8" xfId="5" applyNumberFormat="1" applyFont="1" applyFill="1" applyBorder="1" applyAlignment="1" applyProtection="1">
      <alignment wrapText="1"/>
    </xf>
    <xf numFmtId="0" fontId="15" fillId="2" borderId="0" xfId="0" applyFont="1" applyFill="1"/>
    <xf numFmtId="0" fontId="5" fillId="2" borderId="0" xfId="0" applyFont="1" applyFill="1" applyBorder="1" applyAlignment="1">
      <alignment vertical="top" wrapText="1"/>
    </xf>
    <xf numFmtId="0" fontId="5" fillId="2" borderId="11" xfId="10" applyNumberFormat="1" applyFont="1" applyFill="1" applyBorder="1" applyAlignment="1" applyProtection="1">
      <alignment vertical="top" wrapText="1"/>
    </xf>
    <xf numFmtId="0" fontId="5" fillId="2" borderId="9" xfId="0" applyFont="1" applyFill="1" applyBorder="1" applyAlignment="1">
      <alignment vertical="top"/>
    </xf>
    <xf numFmtId="49" fontId="5" fillId="2" borderId="12" xfId="4" applyNumberFormat="1" applyFont="1" applyFill="1" applyAlignment="1" applyProtection="1">
      <alignment horizontal="center" shrinkToFit="1"/>
    </xf>
    <xf numFmtId="0" fontId="5" fillId="2" borderId="11" xfId="7" applyNumberFormat="1" applyFont="1" applyFill="1" applyBorder="1" applyAlignment="1" applyProtection="1">
      <alignment vertical="top" wrapText="1"/>
    </xf>
    <xf numFmtId="49" fontId="5" fillId="2" borderId="4" xfId="0" applyNumberFormat="1" applyFont="1" applyFill="1" applyBorder="1" applyAlignment="1">
      <alignment horizontal="center" wrapText="1"/>
    </xf>
    <xf numFmtId="49" fontId="5" fillId="2" borderId="13" xfId="4" applyNumberFormat="1" applyFont="1" applyFill="1" applyBorder="1" applyAlignment="1" applyProtection="1">
      <alignment horizontal="center" shrinkToFit="1"/>
    </xf>
    <xf numFmtId="0" fontId="5" fillId="2" borderId="14" xfId="7" applyNumberFormat="1" applyFont="1" applyFill="1" applyBorder="1" applyAlignment="1" applyProtection="1">
      <alignment vertical="top" wrapText="1"/>
    </xf>
    <xf numFmtId="164" fontId="5" fillId="2" borderId="4" xfId="0" applyNumberFormat="1" applyFont="1" applyFill="1" applyBorder="1" applyAlignment="1">
      <alignment horizontal="center"/>
    </xf>
    <xf numFmtId="49" fontId="5" fillId="2" borderId="15" xfId="4" applyNumberFormat="1" applyFont="1" applyFill="1" applyBorder="1" applyAlignment="1" applyProtection="1">
      <alignment horizontal="center" shrinkToFit="1"/>
    </xf>
    <xf numFmtId="49" fontId="5" fillId="2" borderId="5" xfId="0" applyNumberFormat="1" applyFont="1" applyFill="1" applyBorder="1" applyAlignment="1">
      <alignment horizontal="center" wrapText="1"/>
    </xf>
    <xf numFmtId="0" fontId="5" fillId="2" borderId="8" xfId="7" applyNumberFormat="1" applyFont="1" applyFill="1" applyBorder="1" applyAlignment="1" applyProtection="1">
      <alignment vertical="top" wrapText="1"/>
    </xf>
    <xf numFmtId="49" fontId="5" fillId="2" borderId="7" xfId="0" applyNumberFormat="1" applyFont="1" applyFill="1" applyBorder="1" applyAlignment="1">
      <alignment horizontal="center" wrapText="1"/>
    </xf>
    <xf numFmtId="0" fontId="5" fillId="2" borderId="5" xfId="0" applyFont="1" applyFill="1" applyBorder="1" applyAlignment="1">
      <alignment vertical="top" wrapText="1"/>
    </xf>
    <xf numFmtId="0" fontId="5" fillId="2" borderId="9" xfId="7" applyNumberFormat="1" applyFont="1" applyFill="1" applyBorder="1" applyAlignment="1" applyProtection="1">
      <alignment vertical="top" wrapText="1"/>
    </xf>
    <xf numFmtId="0" fontId="9" fillId="2" borderId="4" xfId="0" applyFont="1" applyFill="1" applyBorder="1" applyAlignment="1">
      <alignment horizontal="center" wrapText="1"/>
    </xf>
    <xf numFmtId="0" fontId="9" fillId="2" borderId="2" xfId="0" applyFont="1" applyFill="1" applyBorder="1" applyAlignment="1">
      <alignment wrapText="1"/>
    </xf>
    <xf numFmtId="0" fontId="5" fillId="2" borderId="9" xfId="10" applyNumberFormat="1" applyFont="1" applyFill="1" applyBorder="1" applyAlignment="1" applyProtection="1">
      <alignment vertical="top" wrapText="1"/>
    </xf>
    <xf numFmtId="0" fontId="13" fillId="2" borderId="17" xfId="5" applyNumberFormat="1" applyFont="1" applyFill="1" applyBorder="1" applyAlignment="1" applyProtection="1">
      <alignment wrapText="1"/>
    </xf>
    <xf numFmtId="0" fontId="5" fillId="2" borderId="7" xfId="0" applyFont="1" applyFill="1" applyBorder="1" applyAlignment="1">
      <alignment horizontal="center" wrapText="1"/>
    </xf>
    <xf numFmtId="0" fontId="5" fillId="2" borderId="5" xfId="0" applyFont="1" applyFill="1" applyBorder="1" applyAlignment="1">
      <alignment vertical="top"/>
    </xf>
    <xf numFmtId="49" fontId="9" fillId="2" borderId="7" xfId="0" applyNumberFormat="1" applyFont="1" applyFill="1" applyBorder="1" applyAlignment="1">
      <alignment horizontal="center" wrapText="1"/>
    </xf>
    <xf numFmtId="0" fontId="9" fillId="2" borderId="7" xfId="0" applyFont="1" applyFill="1" applyBorder="1" applyAlignment="1">
      <alignment horizontal="center" wrapText="1"/>
    </xf>
    <xf numFmtId="0" fontId="9" fillId="2" borderId="7" xfId="0" applyFont="1" applyFill="1" applyBorder="1" applyAlignment="1">
      <alignment horizontal="left" vertical="top" wrapText="1"/>
    </xf>
    <xf numFmtId="0" fontId="5" fillId="2" borderId="8" xfId="0" applyFont="1" applyFill="1" applyBorder="1" applyAlignment="1">
      <alignment horizontal="left" vertical="top" wrapText="1"/>
    </xf>
    <xf numFmtId="165" fontId="5" fillId="2" borderId="8" xfId="0" applyNumberFormat="1" applyFont="1" applyFill="1" applyBorder="1" applyAlignment="1">
      <alignment vertical="top" wrapText="1"/>
    </xf>
    <xf numFmtId="49" fontId="9" fillId="2" borderId="7" xfId="0" applyNumberFormat="1" applyFont="1" applyFill="1" applyBorder="1" applyAlignment="1">
      <alignment horizontal="center"/>
    </xf>
    <xf numFmtId="0" fontId="16" fillId="2" borderId="5" xfId="0" applyFont="1" applyFill="1" applyBorder="1" applyAlignment="1">
      <alignment wrapText="1"/>
    </xf>
    <xf numFmtId="0" fontId="9" fillId="2" borderId="8" xfId="0" applyFont="1" applyFill="1" applyBorder="1" applyAlignment="1">
      <alignment horizontal="center"/>
    </xf>
    <xf numFmtId="0" fontId="17" fillId="2" borderId="8" xfId="0" applyFont="1" applyFill="1" applyBorder="1" applyAlignment="1">
      <alignment horizontal="center"/>
    </xf>
    <xf numFmtId="0" fontId="17" fillId="2" borderId="0" xfId="0" applyFont="1" applyFill="1" applyAlignment="1">
      <alignment horizontal="center"/>
    </xf>
    <xf numFmtId="0" fontId="5" fillId="2" borderId="9" xfId="0" applyFont="1" applyFill="1" applyBorder="1" applyAlignment="1">
      <alignment horizontal="left" vertical="top" wrapText="1"/>
    </xf>
    <xf numFmtId="0" fontId="4" fillId="2" borderId="0" xfId="0" applyFont="1" applyFill="1" applyAlignment="1">
      <alignment vertical="distributed"/>
    </xf>
    <xf numFmtId="0" fontId="5" fillId="2" borderId="2" xfId="0" applyFont="1" applyFill="1" applyBorder="1" applyAlignment="1">
      <alignment vertical="top" wrapText="1"/>
    </xf>
    <xf numFmtId="0" fontId="9" fillId="2" borderId="8" xfId="0" applyFont="1" applyFill="1" applyBorder="1" applyAlignment="1">
      <alignment horizontal="left"/>
    </xf>
    <xf numFmtId="0" fontId="9" fillId="2" borderId="8" xfId="0" applyNumberFormat="1" applyFont="1" applyFill="1" applyBorder="1" applyAlignment="1">
      <alignment vertical="top" wrapText="1"/>
    </xf>
    <xf numFmtId="0" fontId="5" fillId="2" borderId="8" xfId="0" applyFont="1" applyFill="1" applyBorder="1" applyAlignment="1">
      <alignment horizontal="left"/>
    </xf>
    <xf numFmtId="0" fontId="5" fillId="2" borderId="8" xfId="0" applyFont="1" applyFill="1" applyBorder="1" applyAlignment="1"/>
    <xf numFmtId="0" fontId="9" fillId="2" borderId="7" xfId="0" applyFont="1" applyFill="1" applyBorder="1" applyAlignment="1">
      <alignment horizontal="left"/>
    </xf>
    <xf numFmtId="0" fontId="9" fillId="2" borderId="7" xfId="0" applyNumberFormat="1" applyFont="1" applyFill="1" applyBorder="1" applyAlignment="1">
      <alignment vertical="top" wrapText="1"/>
    </xf>
    <xf numFmtId="0" fontId="9" fillId="2" borderId="9" xfId="0" applyFont="1" applyFill="1" applyBorder="1" applyAlignment="1">
      <alignment horizontal="left" vertical="center" wrapText="1"/>
    </xf>
    <xf numFmtId="49" fontId="5" fillId="2" borderId="8" xfId="0" applyNumberFormat="1" applyFont="1" applyFill="1" applyBorder="1" applyAlignment="1">
      <alignment horizontal="center" vertical="top" wrapText="1"/>
    </xf>
    <xf numFmtId="0" fontId="5" fillId="2" borderId="8" xfId="0" applyFont="1" applyFill="1" applyBorder="1" applyAlignment="1">
      <alignment horizontal="center" vertical="top" wrapText="1"/>
    </xf>
    <xf numFmtId="0" fontId="2" fillId="2" borderId="0" xfId="0" applyNumberFormat="1" applyFont="1" applyFill="1" applyAlignment="1">
      <alignment vertical="distributed"/>
    </xf>
    <xf numFmtId="49" fontId="9" fillId="2" borderId="9" xfId="0" applyNumberFormat="1" applyFont="1" applyFill="1" applyBorder="1" applyAlignment="1">
      <alignment horizontal="center" wrapText="1"/>
    </xf>
    <xf numFmtId="49" fontId="18" fillId="2" borderId="12" xfId="9" applyNumberFormat="1" applyFont="1" applyFill="1" applyProtection="1">
      <alignment horizontal="center"/>
    </xf>
    <xf numFmtId="0" fontId="18" fillId="2" borderId="17" xfId="6" applyNumberFormat="1" applyFont="1" applyFill="1" applyBorder="1" applyAlignment="1" applyProtection="1">
      <alignment wrapText="1"/>
    </xf>
    <xf numFmtId="49" fontId="13" fillId="2" borderId="12" xfId="9" applyNumberFormat="1" applyFont="1" applyFill="1" applyProtection="1">
      <alignment horizontal="center"/>
    </xf>
    <xf numFmtId="0" fontId="13" fillId="2" borderId="17" xfId="6" applyNumberFormat="1" applyFont="1" applyFill="1" applyBorder="1" applyAlignment="1" applyProtection="1">
      <alignment wrapText="1"/>
    </xf>
    <xf numFmtId="49" fontId="13" fillId="2" borderId="8" xfId="9" applyNumberFormat="1" applyFont="1" applyFill="1" applyBorder="1" applyAlignment="1" applyProtection="1">
      <alignment horizontal="center"/>
    </xf>
    <xf numFmtId="0" fontId="18" fillId="2" borderId="8" xfId="6" applyNumberFormat="1" applyFont="1" applyFill="1" applyBorder="1" applyAlignment="1" applyProtection="1">
      <alignment horizontal="left" vertical="justify" wrapText="1"/>
    </xf>
    <xf numFmtId="49" fontId="13" fillId="2" borderId="8" xfId="9" applyNumberFormat="1" applyFont="1" applyFill="1" applyBorder="1" applyAlignment="1" applyProtection="1">
      <alignment horizontal="left"/>
    </xf>
    <xf numFmtId="49" fontId="18" fillId="2" borderId="8" xfId="9" applyNumberFormat="1" applyFont="1" applyFill="1" applyBorder="1" applyAlignment="1" applyProtection="1">
      <alignment horizontal="left"/>
    </xf>
    <xf numFmtId="0" fontId="9" fillId="2" borderId="8" xfId="0" applyFont="1" applyFill="1" applyBorder="1" applyAlignment="1"/>
    <xf numFmtId="0" fontId="9" fillId="2" borderId="7" xfId="0" applyFont="1" applyFill="1" applyBorder="1" applyAlignment="1"/>
    <xf numFmtId="0" fontId="9" fillId="2" borderId="5" xfId="0" applyFont="1" applyFill="1" applyBorder="1" applyAlignment="1">
      <alignment vertical="top"/>
    </xf>
    <xf numFmtId="0" fontId="4" fillId="2" borderId="0" xfId="0" applyFont="1" applyFill="1" applyAlignment="1"/>
    <xf numFmtId="0" fontId="5" fillId="2" borderId="8" xfId="0" applyFont="1" applyFill="1" applyBorder="1" applyAlignment="1">
      <alignment horizontal="center" vertical="top"/>
    </xf>
    <xf numFmtId="164" fontId="5" fillId="2" borderId="8" xfId="0" applyNumberFormat="1" applyFont="1" applyFill="1" applyBorder="1" applyAlignment="1">
      <alignment horizontal="center" vertical="top"/>
    </xf>
    <xf numFmtId="164" fontId="5" fillId="2" borderId="8" xfId="1" applyNumberFormat="1" applyFont="1" applyFill="1" applyBorder="1" applyAlignment="1">
      <alignment horizontal="center" vertical="top" wrapText="1"/>
      <protection locked="0"/>
    </xf>
    <xf numFmtId="49" fontId="5" fillId="2" borderId="9" xfId="0" applyNumberFormat="1" applyFont="1" applyFill="1" applyBorder="1" applyAlignment="1">
      <alignment horizontal="center" vertical="top" wrapText="1"/>
    </xf>
    <xf numFmtId="49" fontId="13" fillId="2" borderId="8" xfId="9" applyNumberFormat="1" applyFont="1" applyFill="1" applyBorder="1" applyAlignment="1" applyProtection="1">
      <alignment horizontal="center" vertical="top"/>
    </xf>
    <xf numFmtId="0" fontId="13" fillId="2" borderId="8" xfId="6" applyNumberFormat="1" applyFont="1" applyFill="1" applyBorder="1" applyAlignment="1" applyProtection="1">
      <alignment horizontal="left" vertical="top" wrapText="1"/>
    </xf>
    <xf numFmtId="49" fontId="5" fillId="2" borderId="5" xfId="0" applyNumberFormat="1" applyFont="1" applyFill="1" applyBorder="1" applyAlignment="1">
      <alignment horizontal="center" vertical="top" wrapText="1"/>
    </xf>
    <xf numFmtId="164" fontId="5" fillId="2" borderId="16" xfId="0" applyNumberFormat="1" applyFont="1" applyFill="1" applyBorder="1" applyAlignment="1">
      <alignment horizontal="center" vertical="top"/>
    </xf>
    <xf numFmtId="49" fontId="5" fillId="2" borderId="7" xfId="0" applyNumberFormat="1" applyFont="1" applyFill="1" applyBorder="1" applyAlignment="1">
      <alignment horizontal="center" vertical="top" wrapText="1"/>
    </xf>
    <xf numFmtId="0" fontId="5" fillId="2" borderId="5" xfId="0" applyFont="1" applyFill="1" applyBorder="1" applyAlignment="1">
      <alignment horizontal="center" vertical="top" wrapText="1"/>
    </xf>
    <xf numFmtId="0" fontId="5" fillId="2" borderId="0" xfId="0" applyFont="1" applyFill="1" applyAlignment="1">
      <alignment horizontal="right" wrapText="1"/>
    </xf>
    <xf numFmtId="0" fontId="5" fillId="2" borderId="0" xfId="0" applyFont="1" applyFill="1" applyAlignment="1">
      <alignment horizontal="right"/>
    </xf>
    <xf numFmtId="0" fontId="5" fillId="2" borderId="0" xfId="0" applyFont="1" applyFill="1" applyAlignment="1">
      <alignment horizontal="right" vertical="top"/>
    </xf>
    <xf numFmtId="0" fontId="5" fillId="2" borderId="0" xfId="0" applyFont="1" applyFill="1" applyAlignment="1"/>
    <xf numFmtId="0" fontId="5" fillId="2" borderId="0" xfId="0" applyFont="1" applyFill="1" applyAlignment="1">
      <alignment vertical="top"/>
    </xf>
    <xf numFmtId="0" fontId="6" fillId="2" borderId="1" xfId="2" applyFont="1" applyFill="1" applyBorder="1" applyAlignment="1">
      <alignment horizontal="center" wrapText="1"/>
      <protection locked="0"/>
    </xf>
    <xf numFmtId="0" fontId="6" fillId="2" borderId="1" xfId="2" applyFont="1" applyFill="1" applyBorder="1" applyAlignment="1">
      <alignment horizontal="center" vertical="center" wrapText="1"/>
      <protection locked="0"/>
    </xf>
    <xf numFmtId="0" fontId="7" fillId="2" borderId="1" xfId="0" applyFont="1" applyFill="1" applyBorder="1" applyAlignment="1">
      <alignment horizontal="center" wrapText="1"/>
    </xf>
    <xf numFmtId="0" fontId="4" fillId="2" borderId="1" xfId="0" applyFont="1" applyFill="1" applyBorder="1" applyAlignment="1">
      <alignment horizontal="center"/>
    </xf>
    <xf numFmtId="0" fontId="8" fillId="2" borderId="4" xfId="0" applyFont="1" applyFill="1" applyBorder="1" applyAlignment="1">
      <alignment horizontal="center" vertical="center"/>
    </xf>
    <xf numFmtId="0" fontId="8" fillId="2" borderId="7" xfId="0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center" wrapText="1"/>
    </xf>
    <xf numFmtId="0" fontId="2" fillId="2" borderId="7" xfId="0" applyFont="1" applyFill="1" applyBorder="1" applyAlignment="1">
      <alignment horizontal="center" wrapText="1"/>
    </xf>
    <xf numFmtId="164" fontId="8" fillId="2" borderId="4" xfId="0" applyNumberFormat="1" applyFont="1" applyFill="1" applyBorder="1" applyAlignment="1">
      <alignment horizontal="center" wrapText="1"/>
    </xf>
    <xf numFmtId="164" fontId="8" fillId="2" borderId="7" xfId="0" applyNumberFormat="1" applyFont="1" applyFill="1" applyBorder="1" applyAlignment="1">
      <alignment horizontal="center" wrapText="1"/>
    </xf>
    <xf numFmtId="0" fontId="8" fillId="2" borderId="4" xfId="0" applyFont="1" applyFill="1" applyBorder="1" applyAlignment="1">
      <alignment horizontal="center" vertical="top" wrapText="1"/>
    </xf>
    <xf numFmtId="0" fontId="2" fillId="2" borderId="7" xfId="0" applyFont="1" applyFill="1" applyBorder="1" applyAlignment="1">
      <alignment horizontal="center" vertical="top" wrapText="1"/>
    </xf>
    <xf numFmtId="0" fontId="8" fillId="2" borderId="2" xfId="0" applyFont="1" applyFill="1" applyBorder="1" applyAlignment="1">
      <alignment horizontal="center" wrapText="1"/>
    </xf>
    <xf numFmtId="0" fontId="4" fillId="2" borderId="3" xfId="0" applyFont="1" applyFill="1" applyBorder="1" applyAlignment="1">
      <alignment horizontal="center" wrapText="1"/>
    </xf>
    <xf numFmtId="0" fontId="4" fillId="2" borderId="5" xfId="0" applyFont="1" applyFill="1" applyBorder="1" applyAlignment="1">
      <alignment horizontal="center" wrapText="1"/>
    </xf>
    <xf numFmtId="0" fontId="4" fillId="2" borderId="6" xfId="0" applyFont="1" applyFill="1" applyBorder="1" applyAlignment="1">
      <alignment horizontal="center" wrapText="1"/>
    </xf>
  </cellXfs>
  <cellStyles count="14">
    <cellStyle name="xl23" xfId="3"/>
    <cellStyle name="xl29" xfId="4"/>
    <cellStyle name="xl30" xfId="5"/>
    <cellStyle name="xl31" xfId="6"/>
    <cellStyle name="xl39" xfId="7"/>
    <cellStyle name="xl41" xfId="8"/>
    <cellStyle name="xl43" xfId="9"/>
    <cellStyle name="xl44" xfId="10"/>
    <cellStyle name="Денежный" xfId="2" builtinId="4"/>
    <cellStyle name="Обычный" xfId="0" builtinId="0"/>
    <cellStyle name="Обычный 10" xfId="11"/>
    <cellStyle name="Обычный 2" xfId="12"/>
    <cellStyle name="Обычный 8" xfId="13"/>
    <cellStyle name="Финансовый" xfId="1" builtinId="3"/>
  </cellStyles>
  <dxfs count="0"/>
  <tableStyles count="0" defaultTableStyle="TableStyleMedium9" defaultPivotStyle="PivotStyleLight16"/>
  <colors>
    <mruColors>
      <color rgb="FFFF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01"/>
  <sheetViews>
    <sheetView tabSelected="1" view="pageBreakPreview" zoomScaleNormal="100" workbookViewId="0">
      <selection sqref="A1:F1"/>
    </sheetView>
  </sheetViews>
  <sheetFormatPr defaultColWidth="9.140625" defaultRowHeight="15.75"/>
  <cols>
    <col min="1" max="1" width="5.5703125" style="5" customWidth="1"/>
    <col min="2" max="2" width="25.5703125" style="6" customWidth="1"/>
    <col min="3" max="3" width="53.5703125" style="7" customWidth="1"/>
    <col min="4" max="4" width="11.85546875" style="8" customWidth="1"/>
    <col min="5" max="5" width="13.28515625" style="9" customWidth="1"/>
    <col min="6" max="6" width="11.5703125" style="7" customWidth="1"/>
    <col min="7" max="7" width="9.140625" style="7"/>
    <col min="8" max="8" width="40.28515625" style="7" customWidth="1"/>
    <col min="9" max="9" width="55.5703125" style="7" customWidth="1"/>
    <col min="10" max="10" width="12" style="7" customWidth="1"/>
    <col min="11" max="16384" width="9.140625" style="7"/>
  </cols>
  <sheetData>
    <row r="1" spans="1:10" s="1" customFormat="1" ht="81.95" customHeight="1">
      <c r="A1" s="116" t="s">
        <v>371</v>
      </c>
      <c r="B1" s="117"/>
      <c r="C1" s="118"/>
      <c r="D1" s="117"/>
      <c r="E1" s="119"/>
      <c r="F1" s="120"/>
    </row>
    <row r="2" spans="1:10" ht="48" customHeight="1">
      <c r="A2" s="121" t="s">
        <v>0</v>
      </c>
      <c r="B2" s="121"/>
      <c r="C2" s="122"/>
      <c r="D2" s="123"/>
      <c r="E2" s="124"/>
      <c r="F2" s="124"/>
    </row>
    <row r="3" spans="1:10" ht="3.95" customHeight="1">
      <c r="A3" s="133" t="s">
        <v>1</v>
      </c>
      <c r="B3" s="134"/>
      <c r="C3" s="125" t="s">
        <v>2</v>
      </c>
      <c r="D3" s="127" t="s">
        <v>3</v>
      </c>
      <c r="E3" s="129" t="s">
        <v>4</v>
      </c>
      <c r="F3" s="131" t="s">
        <v>5</v>
      </c>
    </row>
    <row r="4" spans="1:10" ht="33" customHeight="1">
      <c r="A4" s="135"/>
      <c r="B4" s="136"/>
      <c r="C4" s="126"/>
      <c r="D4" s="128"/>
      <c r="E4" s="130"/>
      <c r="F4" s="132"/>
    </row>
    <row r="5" spans="1:10" s="2" customFormat="1" ht="20.25" customHeight="1">
      <c r="A5" s="10" t="s">
        <v>6</v>
      </c>
      <c r="B5" s="11" t="s">
        <v>7</v>
      </c>
      <c r="C5" s="12" t="s">
        <v>8</v>
      </c>
      <c r="D5" s="13">
        <f>D6+D16+D26+D38+D44+D54+D72+D79+D88+D101+D117+D49</f>
        <v>1247766.55</v>
      </c>
      <c r="E5" s="13">
        <f>E6+E16+E26+E38+E44+E54+E72+E79+E88+E101+E117+E49</f>
        <v>619946.80000000005</v>
      </c>
      <c r="F5" s="13">
        <f>(E5/D5)*100</f>
        <v>49.684518309935498</v>
      </c>
      <c r="H5" s="14"/>
      <c r="I5" s="14"/>
      <c r="J5" s="14"/>
    </row>
    <row r="6" spans="1:10" s="2" customFormat="1" ht="21.75" customHeight="1">
      <c r="A6" s="10" t="s">
        <v>6</v>
      </c>
      <c r="B6" s="11" t="s">
        <v>9</v>
      </c>
      <c r="C6" s="12" t="s">
        <v>10</v>
      </c>
      <c r="D6" s="13">
        <f t="shared" ref="D6:E6" si="0">D7</f>
        <v>516299.95</v>
      </c>
      <c r="E6" s="13">
        <f t="shared" si="0"/>
        <v>358536.7</v>
      </c>
      <c r="F6" s="13">
        <f t="shared" ref="F6:F37" si="1">(E6/D6)*100</f>
        <v>69.443489196541606</v>
      </c>
      <c r="H6" s="14"/>
    </row>
    <row r="7" spans="1:10" s="2" customFormat="1" ht="18" customHeight="1">
      <c r="A7" s="10" t="s">
        <v>6</v>
      </c>
      <c r="B7" s="11" t="s">
        <v>11</v>
      </c>
      <c r="C7" s="15" t="s">
        <v>12</v>
      </c>
      <c r="D7" s="13">
        <f>D8+D9+D10+D11+D12+D14+D15+D13</f>
        <v>516299.95</v>
      </c>
      <c r="E7" s="13">
        <f>E8+E9+E10+E11+E12+E14+E15+E13</f>
        <v>358536.7</v>
      </c>
      <c r="F7" s="13">
        <f t="shared" si="1"/>
        <v>69.443489196541606</v>
      </c>
    </row>
    <row r="8" spans="1:10" ht="156" customHeight="1">
      <c r="A8" s="16" t="s">
        <v>6</v>
      </c>
      <c r="B8" s="17" t="s">
        <v>13</v>
      </c>
      <c r="C8" s="18" t="s">
        <v>14</v>
      </c>
      <c r="D8" s="19">
        <v>447997.9</v>
      </c>
      <c r="E8" s="19">
        <v>331553.59999999998</v>
      </c>
      <c r="F8" s="20">
        <f t="shared" si="1"/>
        <v>74.007846911782394</v>
      </c>
    </row>
    <row r="9" spans="1:10" ht="141.75">
      <c r="A9" s="16" t="s">
        <v>6</v>
      </c>
      <c r="B9" s="17" t="s">
        <v>15</v>
      </c>
      <c r="C9" s="21" t="s">
        <v>16</v>
      </c>
      <c r="D9" s="19">
        <v>3923.15</v>
      </c>
      <c r="E9" s="19">
        <v>905.2</v>
      </c>
      <c r="F9" s="20">
        <f t="shared" si="1"/>
        <v>23.0732956935116</v>
      </c>
    </row>
    <row r="10" spans="1:10" ht="63">
      <c r="A10" s="16" t="s">
        <v>6</v>
      </c>
      <c r="B10" s="17" t="s">
        <v>17</v>
      </c>
      <c r="C10" s="21" t="s">
        <v>18</v>
      </c>
      <c r="D10" s="19">
        <v>9934.4</v>
      </c>
      <c r="E10" s="19">
        <v>2235</v>
      </c>
      <c r="F10" s="20">
        <f t="shared" si="1"/>
        <v>22.497584152037401</v>
      </c>
    </row>
    <row r="11" spans="1:10" ht="113.25">
      <c r="A11" s="16" t="s">
        <v>6</v>
      </c>
      <c r="B11" s="17" t="s">
        <v>19</v>
      </c>
      <c r="C11" s="21" t="s">
        <v>20</v>
      </c>
      <c r="D11" s="19">
        <v>19609</v>
      </c>
      <c r="E11" s="19">
        <v>8208.6</v>
      </c>
      <c r="F11" s="20">
        <f t="shared" si="1"/>
        <v>41.861390177979501</v>
      </c>
    </row>
    <row r="12" spans="1:10" ht="189">
      <c r="A12" s="16" t="s">
        <v>6</v>
      </c>
      <c r="B12" s="22" t="s">
        <v>21</v>
      </c>
      <c r="C12" s="21" t="s">
        <v>22</v>
      </c>
      <c r="D12" s="19">
        <v>12624.3</v>
      </c>
      <c r="E12" s="19">
        <v>5689.3</v>
      </c>
      <c r="F12" s="20">
        <f t="shared" si="1"/>
        <v>45.066261099625301</v>
      </c>
    </row>
    <row r="13" spans="1:10" ht="126">
      <c r="A13" s="23" t="s">
        <v>6</v>
      </c>
      <c r="B13" s="24" t="s">
        <v>23</v>
      </c>
      <c r="C13" s="25" t="s">
        <v>24</v>
      </c>
      <c r="D13" s="19">
        <v>0</v>
      </c>
      <c r="E13" s="19">
        <v>9</v>
      </c>
      <c r="F13" s="20">
        <v>0</v>
      </c>
    </row>
    <row r="14" spans="1:10" ht="63.75" customHeight="1">
      <c r="A14" s="16" t="s">
        <v>6</v>
      </c>
      <c r="B14" s="26" t="s">
        <v>25</v>
      </c>
      <c r="C14" s="27" t="s">
        <v>26</v>
      </c>
      <c r="D14" s="19">
        <v>7403.6</v>
      </c>
      <c r="E14" s="19">
        <v>3795.5</v>
      </c>
      <c r="F14" s="20">
        <f t="shared" si="1"/>
        <v>51.265600518666602</v>
      </c>
    </row>
    <row r="15" spans="1:10" ht="65.25" customHeight="1">
      <c r="A15" s="16" t="s">
        <v>6</v>
      </c>
      <c r="B15" s="26" t="s">
        <v>27</v>
      </c>
      <c r="C15" s="27" t="s">
        <v>28</v>
      </c>
      <c r="D15" s="19">
        <v>14807.6</v>
      </c>
      <c r="E15" s="19">
        <v>6140.5</v>
      </c>
      <c r="F15" s="20">
        <f t="shared" si="1"/>
        <v>41.4685701936843</v>
      </c>
    </row>
    <row r="16" spans="1:10" s="2" customFormat="1" ht="47.25" customHeight="1">
      <c r="A16" s="28" t="s">
        <v>6</v>
      </c>
      <c r="B16" s="11" t="s">
        <v>29</v>
      </c>
      <c r="C16" s="29" t="s">
        <v>30</v>
      </c>
      <c r="D16" s="30">
        <f>D17</f>
        <v>58972.800000000003</v>
      </c>
      <c r="E16" s="30">
        <f>E17</f>
        <v>28373.599999999999</v>
      </c>
      <c r="F16" s="13">
        <f t="shared" si="1"/>
        <v>48.113028379185003</v>
      </c>
    </row>
    <row r="17" spans="1:7" ht="30.75" customHeight="1">
      <c r="A17" s="16" t="s">
        <v>6</v>
      </c>
      <c r="B17" s="17" t="s">
        <v>31</v>
      </c>
      <c r="C17" s="21" t="s">
        <v>32</v>
      </c>
      <c r="D17" s="19">
        <f>D18+D20+D22+D24</f>
        <v>58972.800000000003</v>
      </c>
      <c r="E17" s="19">
        <f>E18+E20+E22+E24</f>
        <v>28373.599999999999</v>
      </c>
      <c r="F17" s="20">
        <f t="shared" si="1"/>
        <v>48.113028379185003</v>
      </c>
      <c r="G17" s="31"/>
    </row>
    <row r="18" spans="1:7" ht="94.5">
      <c r="A18" s="16" t="s">
        <v>6</v>
      </c>
      <c r="B18" s="17" t="s">
        <v>33</v>
      </c>
      <c r="C18" s="21" t="s">
        <v>34</v>
      </c>
      <c r="D18" s="19">
        <f>D19</f>
        <v>30756.799999999999</v>
      </c>
      <c r="E18" s="19">
        <f>E19</f>
        <v>14493.9</v>
      </c>
      <c r="F18" s="20">
        <f t="shared" si="1"/>
        <v>47.124213182125601</v>
      </c>
    </row>
    <row r="19" spans="1:7" ht="142.5" customHeight="1">
      <c r="A19" s="16" t="s">
        <v>6</v>
      </c>
      <c r="B19" s="17" t="s">
        <v>35</v>
      </c>
      <c r="C19" s="21" t="s">
        <v>36</v>
      </c>
      <c r="D19" s="19">
        <f>24295.3+6461.5</f>
        <v>30756.799999999999</v>
      </c>
      <c r="E19" s="19">
        <v>14493.9</v>
      </c>
      <c r="F19" s="20">
        <f t="shared" si="1"/>
        <v>47.124213182125601</v>
      </c>
    </row>
    <row r="20" spans="1:7" ht="110.25">
      <c r="A20" s="16" t="s">
        <v>6</v>
      </c>
      <c r="B20" s="17" t="s">
        <v>37</v>
      </c>
      <c r="C20" s="21" t="s">
        <v>38</v>
      </c>
      <c r="D20" s="19">
        <f>D21</f>
        <v>146.5</v>
      </c>
      <c r="E20" s="19">
        <f>E21</f>
        <v>83.9</v>
      </c>
      <c r="F20" s="20">
        <f t="shared" si="1"/>
        <v>57.269624573378799</v>
      </c>
    </row>
    <row r="21" spans="1:7" ht="159" customHeight="1">
      <c r="A21" s="16" t="s">
        <v>6</v>
      </c>
      <c r="B21" s="17" t="s">
        <v>39</v>
      </c>
      <c r="C21" s="21" t="s">
        <v>40</v>
      </c>
      <c r="D21" s="19">
        <f>166-19.5</f>
        <v>146.5</v>
      </c>
      <c r="E21" s="19">
        <v>83.9</v>
      </c>
      <c r="F21" s="20">
        <f t="shared" si="1"/>
        <v>57.269624573378799</v>
      </c>
    </row>
    <row r="22" spans="1:7" ht="94.5">
      <c r="A22" s="16" t="s">
        <v>6</v>
      </c>
      <c r="B22" s="17" t="s">
        <v>41</v>
      </c>
      <c r="C22" s="21" t="s">
        <v>42</v>
      </c>
      <c r="D22" s="19">
        <f>D23</f>
        <v>31891.3</v>
      </c>
      <c r="E22" s="19">
        <f>E23</f>
        <v>15677.8</v>
      </c>
      <c r="F22" s="20">
        <f t="shared" si="1"/>
        <v>49.1601157682503</v>
      </c>
    </row>
    <row r="23" spans="1:7" ht="141.75">
      <c r="A23" s="16" t="s">
        <v>6</v>
      </c>
      <c r="B23" s="17" t="s">
        <v>43</v>
      </c>
      <c r="C23" s="21" t="s">
        <v>44</v>
      </c>
      <c r="D23" s="19">
        <f>29645.3+2246</f>
        <v>31891.3</v>
      </c>
      <c r="E23" s="19">
        <v>15677.8</v>
      </c>
      <c r="F23" s="20">
        <f t="shared" si="1"/>
        <v>49.1601157682503</v>
      </c>
    </row>
    <row r="24" spans="1:7" ht="94.5">
      <c r="A24" s="16" t="s">
        <v>6</v>
      </c>
      <c r="B24" s="17" t="s">
        <v>45</v>
      </c>
      <c r="C24" s="21" t="s">
        <v>46</v>
      </c>
      <c r="D24" s="19">
        <f>D25</f>
        <v>-3821.8</v>
      </c>
      <c r="E24" s="19">
        <f t="shared" ref="E24" si="2">E25</f>
        <v>-1882</v>
      </c>
      <c r="F24" s="20">
        <f t="shared" si="1"/>
        <v>49.243811816421598</v>
      </c>
    </row>
    <row r="25" spans="1:7" ht="142.5" customHeight="1">
      <c r="A25" s="16" t="s">
        <v>6</v>
      </c>
      <c r="B25" s="17" t="s">
        <v>47</v>
      </c>
      <c r="C25" s="21" t="s">
        <v>48</v>
      </c>
      <c r="D25" s="19">
        <f>-3181.8-640</f>
        <v>-3821.8</v>
      </c>
      <c r="E25" s="19">
        <v>-1882</v>
      </c>
      <c r="F25" s="20">
        <f t="shared" si="1"/>
        <v>49.243811816421598</v>
      </c>
    </row>
    <row r="26" spans="1:7" s="2" customFormat="1" ht="18.75" customHeight="1">
      <c r="A26" s="10" t="s">
        <v>6</v>
      </c>
      <c r="B26" s="11" t="s">
        <v>49</v>
      </c>
      <c r="C26" s="29" t="s">
        <v>50</v>
      </c>
      <c r="D26" s="13">
        <f>D34+D36+D27+D32</f>
        <v>82601.3</v>
      </c>
      <c r="E26" s="13">
        <f>E34+E36+E27+E32</f>
        <v>41837.199999999997</v>
      </c>
      <c r="F26" s="13">
        <f t="shared" si="1"/>
        <v>50.649566047992003</v>
      </c>
    </row>
    <row r="27" spans="1:7" ht="31.5" customHeight="1">
      <c r="A27" s="32" t="s">
        <v>6</v>
      </c>
      <c r="B27" s="17" t="s">
        <v>51</v>
      </c>
      <c r="C27" s="21" t="s">
        <v>52</v>
      </c>
      <c r="D27" s="20">
        <f>D28+D30</f>
        <v>38609.300000000003</v>
      </c>
      <c r="E27" s="20">
        <f t="shared" ref="E27" si="3">E28+E30</f>
        <v>28425.5</v>
      </c>
      <c r="F27" s="20">
        <f t="shared" si="1"/>
        <v>73.623453416663907</v>
      </c>
    </row>
    <row r="28" spans="1:7" ht="35.25" customHeight="1">
      <c r="A28" s="32" t="s">
        <v>6</v>
      </c>
      <c r="B28" s="17" t="s">
        <v>53</v>
      </c>
      <c r="C28" s="21" t="s">
        <v>54</v>
      </c>
      <c r="D28" s="20">
        <f>D29</f>
        <v>31127.1</v>
      </c>
      <c r="E28" s="20">
        <f>E29</f>
        <v>23179</v>
      </c>
      <c r="F28" s="20">
        <f t="shared" si="1"/>
        <v>74.465658541913598</v>
      </c>
    </row>
    <row r="29" spans="1:7" ht="33" customHeight="1">
      <c r="A29" s="32" t="s">
        <v>6</v>
      </c>
      <c r="B29" s="17" t="s">
        <v>55</v>
      </c>
      <c r="C29" s="21" t="s">
        <v>56</v>
      </c>
      <c r="D29" s="20">
        <v>31127.1</v>
      </c>
      <c r="E29" s="19">
        <v>23179</v>
      </c>
      <c r="F29" s="20">
        <f t="shared" si="1"/>
        <v>74.465658541913598</v>
      </c>
    </row>
    <row r="30" spans="1:7" ht="50.1" customHeight="1">
      <c r="A30" s="32" t="s">
        <v>6</v>
      </c>
      <c r="B30" s="17" t="s">
        <v>57</v>
      </c>
      <c r="C30" s="21" t="s">
        <v>58</v>
      </c>
      <c r="D30" s="20">
        <f>D31</f>
        <v>7482.2</v>
      </c>
      <c r="E30" s="20">
        <f>E31</f>
        <v>5246.5</v>
      </c>
      <c r="F30" s="20">
        <f t="shared" si="1"/>
        <v>70.119750875411</v>
      </c>
    </row>
    <row r="31" spans="1:7" ht="78.95" customHeight="1">
      <c r="A31" s="32" t="s">
        <v>6</v>
      </c>
      <c r="B31" s="17" t="s">
        <v>59</v>
      </c>
      <c r="C31" s="21" t="s">
        <v>60</v>
      </c>
      <c r="D31" s="20">
        <v>7482.2</v>
      </c>
      <c r="E31" s="19">
        <v>5246.5</v>
      </c>
      <c r="F31" s="20">
        <f t="shared" si="1"/>
        <v>70.119750875411</v>
      </c>
    </row>
    <row r="32" spans="1:7" ht="31.5">
      <c r="A32" s="33" t="s">
        <v>6</v>
      </c>
      <c r="B32" s="17" t="s">
        <v>61</v>
      </c>
      <c r="C32" s="25" t="s">
        <v>62</v>
      </c>
      <c r="D32" s="20">
        <f>D33</f>
        <v>0</v>
      </c>
      <c r="E32" s="20">
        <f>E33</f>
        <v>19.7</v>
      </c>
      <c r="F32" s="20">
        <v>0</v>
      </c>
    </row>
    <row r="33" spans="1:8" ht="31.5">
      <c r="A33" s="33" t="s">
        <v>6</v>
      </c>
      <c r="B33" s="17" t="s">
        <v>63</v>
      </c>
      <c r="C33" s="25" t="s">
        <v>64</v>
      </c>
      <c r="D33" s="20">
        <v>0</v>
      </c>
      <c r="E33" s="19">
        <v>19.7</v>
      </c>
      <c r="F33" s="20">
        <v>0</v>
      </c>
    </row>
    <row r="34" spans="1:8">
      <c r="A34" s="32" t="s">
        <v>6</v>
      </c>
      <c r="B34" s="17" t="s">
        <v>65</v>
      </c>
      <c r="C34" s="21" t="s">
        <v>66</v>
      </c>
      <c r="D34" s="20">
        <f>D35</f>
        <v>21216</v>
      </c>
      <c r="E34" s="20">
        <f>E35</f>
        <v>-6181.4</v>
      </c>
      <c r="F34" s="20">
        <f t="shared" si="1"/>
        <v>-29.135558069381599</v>
      </c>
    </row>
    <row r="35" spans="1:8">
      <c r="A35" s="32" t="s">
        <v>6</v>
      </c>
      <c r="B35" s="17" t="s">
        <v>67</v>
      </c>
      <c r="C35" s="21" t="s">
        <v>66</v>
      </c>
      <c r="D35" s="19">
        <v>21216</v>
      </c>
      <c r="E35" s="19">
        <v>-6181.4</v>
      </c>
      <c r="F35" s="20">
        <f t="shared" si="1"/>
        <v>-29.135558069381599</v>
      </c>
    </row>
    <row r="36" spans="1:8" ht="30" customHeight="1">
      <c r="A36" s="32" t="s">
        <v>6</v>
      </c>
      <c r="B36" s="17" t="s">
        <v>68</v>
      </c>
      <c r="C36" s="21" t="s">
        <v>69</v>
      </c>
      <c r="D36" s="19">
        <f t="shared" ref="D36:E36" si="4">D37</f>
        <v>22776</v>
      </c>
      <c r="E36" s="19">
        <f t="shared" si="4"/>
        <v>19573.400000000001</v>
      </c>
      <c r="F36" s="20">
        <f t="shared" si="1"/>
        <v>85.938707411310205</v>
      </c>
    </row>
    <row r="37" spans="1:8" ht="48.75" customHeight="1">
      <c r="A37" s="32" t="s">
        <v>6</v>
      </c>
      <c r="B37" s="17" t="s">
        <v>70</v>
      </c>
      <c r="C37" s="21" t="s">
        <v>71</v>
      </c>
      <c r="D37" s="19">
        <v>22776</v>
      </c>
      <c r="E37" s="19">
        <v>19573.400000000001</v>
      </c>
      <c r="F37" s="20">
        <f t="shared" si="1"/>
        <v>85.938707411310205</v>
      </c>
    </row>
    <row r="38" spans="1:8">
      <c r="A38" s="34" t="s">
        <v>6</v>
      </c>
      <c r="B38" s="35" t="s">
        <v>72</v>
      </c>
      <c r="C38" s="36" t="s">
        <v>73</v>
      </c>
      <c r="D38" s="30">
        <f>D39+D41</f>
        <v>297406</v>
      </c>
      <c r="E38" s="30">
        <f t="shared" ref="E38" si="5">E39+E41</f>
        <v>72675.5</v>
      </c>
      <c r="F38" s="13">
        <f t="shared" ref="F38:F61" si="6">(E38/D38)*100</f>
        <v>24.436460595953001</v>
      </c>
    </row>
    <row r="39" spans="1:8" ht="17.25" customHeight="1">
      <c r="A39" s="32" t="s">
        <v>6</v>
      </c>
      <c r="B39" s="24" t="s">
        <v>74</v>
      </c>
      <c r="C39" s="37" t="s">
        <v>75</v>
      </c>
      <c r="D39" s="19">
        <f>D40</f>
        <v>36203</v>
      </c>
      <c r="E39" s="19">
        <f t="shared" ref="E39" si="7">E40</f>
        <v>5676.5</v>
      </c>
      <c r="F39" s="20">
        <f t="shared" si="6"/>
        <v>15.679639808855599</v>
      </c>
    </row>
    <row r="40" spans="1:8" ht="51" customHeight="1">
      <c r="A40" s="32" t="s">
        <v>6</v>
      </c>
      <c r="B40" s="24" t="s">
        <v>76</v>
      </c>
      <c r="C40" s="37" t="s">
        <v>77</v>
      </c>
      <c r="D40" s="19">
        <v>36203</v>
      </c>
      <c r="E40" s="19">
        <v>5676.5</v>
      </c>
      <c r="F40" s="20">
        <f t="shared" si="6"/>
        <v>15.679639808855599</v>
      </c>
    </row>
    <row r="41" spans="1:8">
      <c r="A41" s="32" t="s">
        <v>6</v>
      </c>
      <c r="B41" s="24" t="s">
        <v>78</v>
      </c>
      <c r="C41" s="37" t="s">
        <v>79</v>
      </c>
      <c r="D41" s="19">
        <f>D42+D43</f>
        <v>261203</v>
      </c>
      <c r="E41" s="19">
        <f t="shared" ref="E41" si="8">E42+E43</f>
        <v>66999</v>
      </c>
      <c r="F41" s="20">
        <f t="shared" si="6"/>
        <v>25.650164814339799</v>
      </c>
    </row>
    <row r="42" spans="1:8" ht="46.5" customHeight="1">
      <c r="A42" s="32" t="s">
        <v>6</v>
      </c>
      <c r="B42" s="24" t="s">
        <v>80</v>
      </c>
      <c r="C42" s="37" t="s">
        <v>81</v>
      </c>
      <c r="D42" s="19">
        <v>115286</v>
      </c>
      <c r="E42" s="19">
        <v>48607.8</v>
      </c>
      <c r="F42" s="20">
        <f t="shared" si="6"/>
        <v>42.162795135575898</v>
      </c>
    </row>
    <row r="43" spans="1:8" ht="48" customHeight="1">
      <c r="A43" s="32" t="s">
        <v>6</v>
      </c>
      <c r="B43" s="24" t="s">
        <v>82</v>
      </c>
      <c r="C43" s="37" t="s">
        <v>83</v>
      </c>
      <c r="D43" s="19">
        <v>145917</v>
      </c>
      <c r="E43" s="19">
        <v>18391.2</v>
      </c>
      <c r="F43" s="20">
        <f t="shared" si="6"/>
        <v>12.6038775468246</v>
      </c>
    </row>
    <row r="44" spans="1:8" s="2" customFormat="1" ht="18.75" customHeight="1">
      <c r="A44" s="10" t="s">
        <v>6</v>
      </c>
      <c r="B44" s="11" t="s">
        <v>84</v>
      </c>
      <c r="C44" s="29" t="s">
        <v>85</v>
      </c>
      <c r="D44" s="13">
        <f>D45+D47</f>
        <v>1806</v>
      </c>
      <c r="E44" s="13">
        <f>E45+E47</f>
        <v>2799.2</v>
      </c>
      <c r="F44" s="13">
        <f t="shared" si="6"/>
        <v>154.99446290143999</v>
      </c>
    </row>
    <row r="45" spans="1:8" ht="32.25" customHeight="1">
      <c r="A45" s="32" t="s">
        <v>6</v>
      </c>
      <c r="B45" s="16" t="s">
        <v>86</v>
      </c>
      <c r="C45" s="21" t="s">
        <v>87</v>
      </c>
      <c r="D45" s="19">
        <f t="shared" ref="D45:E45" si="9">D46</f>
        <v>1806</v>
      </c>
      <c r="E45" s="19">
        <f t="shared" si="9"/>
        <v>2784.2</v>
      </c>
      <c r="F45" s="20">
        <f t="shared" si="6"/>
        <v>154.163898117386</v>
      </c>
    </row>
    <row r="46" spans="1:8" ht="65.099999999999994" customHeight="1">
      <c r="A46" s="32" t="s">
        <v>6</v>
      </c>
      <c r="B46" s="16" t="s">
        <v>88</v>
      </c>
      <c r="C46" s="21" t="s">
        <v>89</v>
      </c>
      <c r="D46" s="19">
        <v>1806</v>
      </c>
      <c r="E46" s="19">
        <v>2784.2</v>
      </c>
      <c r="F46" s="20">
        <f t="shared" si="6"/>
        <v>154.163898117386</v>
      </c>
    </row>
    <row r="47" spans="1:8" s="3" customFormat="1" ht="47.25">
      <c r="A47" s="33" t="s">
        <v>6</v>
      </c>
      <c r="B47" s="16" t="s">
        <v>90</v>
      </c>
      <c r="C47" s="25" t="s">
        <v>91</v>
      </c>
      <c r="D47" s="19">
        <f>D48</f>
        <v>0</v>
      </c>
      <c r="E47" s="19">
        <f>E48</f>
        <v>15</v>
      </c>
      <c r="F47" s="20">
        <v>0</v>
      </c>
      <c r="H47" s="7"/>
    </row>
    <row r="48" spans="1:8" s="3" customFormat="1" ht="31.5">
      <c r="A48" s="33" t="s">
        <v>6</v>
      </c>
      <c r="B48" s="16" t="s">
        <v>92</v>
      </c>
      <c r="C48" s="25" t="s">
        <v>93</v>
      </c>
      <c r="D48" s="19">
        <v>0</v>
      </c>
      <c r="E48" s="19">
        <v>15</v>
      </c>
      <c r="F48" s="20">
        <v>0</v>
      </c>
      <c r="H48" s="7"/>
    </row>
    <row r="49" spans="1:8" s="2" customFormat="1" ht="48" customHeight="1">
      <c r="A49" s="33" t="s">
        <v>6</v>
      </c>
      <c r="B49" s="11" t="s">
        <v>94</v>
      </c>
      <c r="C49" s="38" t="s">
        <v>95</v>
      </c>
      <c r="D49" s="13">
        <f>D50+D52</f>
        <v>0</v>
      </c>
      <c r="E49" s="13">
        <f>E50+E52</f>
        <v>151.30000000000001</v>
      </c>
      <c r="F49" s="13">
        <v>0</v>
      </c>
      <c r="H49" s="14"/>
    </row>
    <row r="50" spans="1:8" s="2" customFormat="1">
      <c r="A50" s="33" t="s">
        <v>6</v>
      </c>
      <c r="B50" s="39" t="s">
        <v>96</v>
      </c>
      <c r="C50" s="40" t="s">
        <v>97</v>
      </c>
      <c r="D50" s="20">
        <f>D51</f>
        <v>0</v>
      </c>
      <c r="E50" s="20">
        <f>E51</f>
        <v>146.5</v>
      </c>
      <c r="F50" s="20">
        <v>0</v>
      </c>
      <c r="H50" s="14"/>
    </row>
    <row r="51" spans="1:8" s="2" customFormat="1" ht="48" customHeight="1">
      <c r="A51" s="33" t="s">
        <v>6</v>
      </c>
      <c r="B51" s="39" t="s">
        <v>98</v>
      </c>
      <c r="C51" s="40" t="s">
        <v>99</v>
      </c>
      <c r="D51" s="20">
        <v>0</v>
      </c>
      <c r="E51" s="20">
        <v>146.5</v>
      </c>
      <c r="F51" s="20">
        <v>0</v>
      </c>
      <c r="H51" s="14"/>
    </row>
    <row r="52" spans="1:8" s="2" customFormat="1" ht="31.5">
      <c r="A52" s="33" t="s">
        <v>6</v>
      </c>
      <c r="B52" s="39" t="s">
        <v>100</v>
      </c>
      <c r="C52" s="40" t="s">
        <v>101</v>
      </c>
      <c r="D52" s="20">
        <f>D53</f>
        <v>0</v>
      </c>
      <c r="E52" s="20">
        <f>E53</f>
        <v>4.8</v>
      </c>
      <c r="F52" s="20">
        <v>0</v>
      </c>
      <c r="H52" s="14"/>
    </row>
    <row r="53" spans="1:8" s="2" customFormat="1" ht="48" customHeight="1">
      <c r="A53" s="33" t="s">
        <v>6</v>
      </c>
      <c r="B53" s="39" t="s">
        <v>102</v>
      </c>
      <c r="C53" s="40" t="s">
        <v>103</v>
      </c>
      <c r="D53" s="20">
        <v>0</v>
      </c>
      <c r="E53" s="20">
        <v>4.8</v>
      </c>
      <c r="F53" s="20">
        <v>0</v>
      </c>
      <c r="H53" s="14"/>
    </row>
    <row r="54" spans="1:8" s="2" customFormat="1" ht="48" customHeight="1">
      <c r="A54" s="10" t="s">
        <v>6</v>
      </c>
      <c r="B54" s="11" t="s">
        <v>104</v>
      </c>
      <c r="C54" s="29" t="s">
        <v>105</v>
      </c>
      <c r="D54" s="13">
        <f>D55+D70</f>
        <v>58361</v>
      </c>
      <c r="E54" s="13">
        <f>E55+E70</f>
        <v>14017.6</v>
      </c>
      <c r="F54" s="13">
        <f t="shared" si="6"/>
        <v>24.018779664501999</v>
      </c>
      <c r="H54" s="14"/>
    </row>
    <row r="55" spans="1:8" ht="110.25">
      <c r="A55" s="32" t="s">
        <v>6</v>
      </c>
      <c r="B55" s="17" t="s">
        <v>106</v>
      </c>
      <c r="C55" s="21" t="s">
        <v>107</v>
      </c>
      <c r="D55" s="20">
        <f>D56+D58+D60+D64+D67+D62</f>
        <v>58325.7</v>
      </c>
      <c r="E55" s="20">
        <f>E56+E58+E60+E64+E67+E62</f>
        <v>13394.4</v>
      </c>
      <c r="F55" s="20">
        <f t="shared" si="6"/>
        <v>22.964833683950602</v>
      </c>
    </row>
    <row r="56" spans="1:8" ht="82.5" customHeight="1">
      <c r="A56" s="32" t="s">
        <v>6</v>
      </c>
      <c r="B56" s="17" t="s">
        <v>108</v>
      </c>
      <c r="C56" s="21" t="s">
        <v>109</v>
      </c>
      <c r="D56" s="20">
        <f>D57</f>
        <v>21080</v>
      </c>
      <c r="E56" s="20">
        <f t="shared" ref="E56" si="10">E57</f>
        <v>2403.9</v>
      </c>
      <c r="F56" s="20">
        <f t="shared" si="6"/>
        <v>11.4037001897533</v>
      </c>
    </row>
    <row r="57" spans="1:8" ht="94.5" customHeight="1">
      <c r="A57" s="32" t="s">
        <v>6</v>
      </c>
      <c r="B57" s="17" t="s">
        <v>110</v>
      </c>
      <c r="C57" s="21" t="s">
        <v>111</v>
      </c>
      <c r="D57" s="19">
        <v>21080</v>
      </c>
      <c r="E57" s="19">
        <v>2403.9</v>
      </c>
      <c r="F57" s="20">
        <f t="shared" si="6"/>
        <v>11.4037001897533</v>
      </c>
    </row>
    <row r="58" spans="1:8" ht="94.5" customHeight="1">
      <c r="A58" s="32" t="s">
        <v>6</v>
      </c>
      <c r="B58" s="24" t="s">
        <v>112</v>
      </c>
      <c r="C58" s="21" t="s">
        <v>113</v>
      </c>
      <c r="D58" s="19">
        <f>D59</f>
        <v>36739.599999999999</v>
      </c>
      <c r="E58" s="19">
        <f t="shared" ref="E58" si="11">E59</f>
        <v>8883.5</v>
      </c>
      <c r="F58" s="20">
        <f t="shared" si="6"/>
        <v>24.179631786954701</v>
      </c>
    </row>
    <row r="59" spans="1:8" ht="98.1" customHeight="1">
      <c r="A59" s="32" t="s">
        <v>6</v>
      </c>
      <c r="B59" s="24" t="s">
        <v>114</v>
      </c>
      <c r="C59" s="21" t="s">
        <v>115</v>
      </c>
      <c r="D59" s="19">
        <f>18700+18039.6</f>
        <v>36739.599999999999</v>
      </c>
      <c r="E59" s="19">
        <v>8883.5</v>
      </c>
      <c r="F59" s="20">
        <f t="shared" si="6"/>
        <v>24.179631786954701</v>
      </c>
    </row>
    <row r="60" spans="1:8" ht="113.1" customHeight="1">
      <c r="A60" s="41" t="s">
        <v>6</v>
      </c>
      <c r="B60" s="42" t="s">
        <v>116</v>
      </c>
      <c r="C60" s="43" t="s">
        <v>117</v>
      </c>
      <c r="D60" s="19">
        <f>D61</f>
        <v>506.1</v>
      </c>
      <c r="E60" s="19">
        <f t="shared" ref="E60" si="12">E61</f>
        <v>0</v>
      </c>
      <c r="F60" s="20">
        <f t="shared" si="6"/>
        <v>0</v>
      </c>
    </row>
    <row r="61" spans="1:8" ht="94.5">
      <c r="A61" s="41" t="s">
        <v>6</v>
      </c>
      <c r="B61" s="42" t="s">
        <v>118</v>
      </c>
      <c r="C61" s="44" t="s">
        <v>119</v>
      </c>
      <c r="D61" s="19">
        <v>506.1</v>
      </c>
      <c r="E61" s="19">
        <v>0</v>
      </c>
      <c r="F61" s="20">
        <f t="shared" si="6"/>
        <v>0</v>
      </c>
    </row>
    <row r="62" spans="1:8" ht="47.25">
      <c r="A62" s="45" t="s">
        <v>6</v>
      </c>
      <c r="B62" s="46" t="s">
        <v>120</v>
      </c>
      <c r="C62" s="47" t="s">
        <v>121</v>
      </c>
      <c r="D62" s="19">
        <f>D63</f>
        <v>0</v>
      </c>
      <c r="E62" s="19">
        <f>E63</f>
        <v>2097.6999999999998</v>
      </c>
      <c r="F62" s="20">
        <v>0</v>
      </c>
    </row>
    <row r="63" spans="1:8" ht="47.25">
      <c r="A63" s="45" t="s">
        <v>6</v>
      </c>
      <c r="B63" s="46" t="s">
        <v>122</v>
      </c>
      <c r="C63" s="47" t="s">
        <v>123</v>
      </c>
      <c r="D63" s="19">
        <v>0</v>
      </c>
      <c r="E63" s="19">
        <v>2097.6999999999998</v>
      </c>
      <c r="F63" s="20">
        <v>0</v>
      </c>
    </row>
    <row r="64" spans="1:8" ht="63">
      <c r="A64" s="45" t="s">
        <v>6</v>
      </c>
      <c r="B64" s="39" t="s">
        <v>124</v>
      </c>
      <c r="C64" s="40" t="s">
        <v>125</v>
      </c>
      <c r="D64" s="19">
        <f>D65</f>
        <v>0</v>
      </c>
      <c r="E64" s="19">
        <f>E65</f>
        <v>1.6</v>
      </c>
      <c r="F64" s="20">
        <v>0</v>
      </c>
    </row>
    <row r="65" spans="1:8" ht="63">
      <c r="A65" s="45" t="s">
        <v>6</v>
      </c>
      <c r="B65" s="39" t="s">
        <v>126</v>
      </c>
      <c r="C65" s="40" t="s">
        <v>127</v>
      </c>
      <c r="D65" s="19">
        <f>D66</f>
        <v>0</v>
      </c>
      <c r="E65" s="19">
        <f>E66</f>
        <v>1.6</v>
      </c>
      <c r="F65" s="20">
        <v>0</v>
      </c>
    </row>
    <row r="66" spans="1:8" ht="126">
      <c r="A66" s="45" t="s">
        <v>6</v>
      </c>
      <c r="B66" s="39" t="s">
        <v>128</v>
      </c>
      <c r="C66" s="40" t="s">
        <v>129</v>
      </c>
      <c r="D66" s="19">
        <v>0</v>
      </c>
      <c r="E66" s="19">
        <v>1.6</v>
      </c>
      <c r="F66" s="20">
        <v>0</v>
      </c>
    </row>
    <row r="67" spans="1:8" ht="94.5">
      <c r="A67" s="32" t="s">
        <v>130</v>
      </c>
      <c r="B67" s="46" t="s">
        <v>131</v>
      </c>
      <c r="C67" s="47" t="s">
        <v>132</v>
      </c>
      <c r="D67" s="19">
        <f>D68</f>
        <v>0</v>
      </c>
      <c r="E67" s="19">
        <f>E68</f>
        <v>7.7</v>
      </c>
      <c r="F67" s="20">
        <v>0</v>
      </c>
    </row>
    <row r="68" spans="1:8" ht="78.75">
      <c r="A68" s="32" t="s">
        <v>6</v>
      </c>
      <c r="B68" s="46" t="s">
        <v>133</v>
      </c>
      <c r="C68" s="47" t="s">
        <v>134</v>
      </c>
      <c r="D68" s="19">
        <f>D69</f>
        <v>0</v>
      </c>
      <c r="E68" s="19">
        <f>E69</f>
        <v>7.7</v>
      </c>
      <c r="F68" s="20">
        <v>0</v>
      </c>
    </row>
    <row r="69" spans="1:8" ht="173.25">
      <c r="A69" s="32" t="s">
        <v>6</v>
      </c>
      <c r="B69" s="46" t="s">
        <v>135</v>
      </c>
      <c r="C69" s="47" t="s">
        <v>136</v>
      </c>
      <c r="D69" s="19">
        <v>0</v>
      </c>
      <c r="E69" s="19">
        <v>7.7</v>
      </c>
      <c r="F69" s="20">
        <v>0</v>
      </c>
    </row>
    <row r="70" spans="1:8" ht="110.25">
      <c r="A70" s="32" t="s">
        <v>6</v>
      </c>
      <c r="B70" s="17" t="s">
        <v>137</v>
      </c>
      <c r="C70" s="21" t="s">
        <v>138</v>
      </c>
      <c r="D70" s="19">
        <f>D71</f>
        <v>35.299999999999997</v>
      </c>
      <c r="E70" s="19">
        <f t="shared" ref="E70" si="13">E71</f>
        <v>623.20000000000005</v>
      </c>
      <c r="F70" s="20">
        <f t="shared" ref="F70:F101" si="14">(E70/D70)*100</f>
        <v>1765.43909348442</v>
      </c>
    </row>
    <row r="71" spans="1:8" ht="96" customHeight="1">
      <c r="A71" s="32" t="s">
        <v>6</v>
      </c>
      <c r="B71" s="17" t="s">
        <v>139</v>
      </c>
      <c r="C71" s="21" t="s">
        <v>140</v>
      </c>
      <c r="D71" s="19">
        <v>35.299999999999997</v>
      </c>
      <c r="E71" s="19">
        <v>623.20000000000005</v>
      </c>
      <c r="F71" s="20">
        <f t="shared" si="14"/>
        <v>1765.43909348442</v>
      </c>
    </row>
    <row r="72" spans="1:8" s="2" customFormat="1" ht="34.5" customHeight="1">
      <c r="A72" s="10" t="s">
        <v>6</v>
      </c>
      <c r="B72" s="11" t="s">
        <v>141</v>
      </c>
      <c r="C72" s="29" t="s">
        <v>142</v>
      </c>
      <c r="D72" s="13">
        <f t="shared" ref="D72:E72" si="15">D73</f>
        <v>21225.5</v>
      </c>
      <c r="E72" s="13">
        <f t="shared" si="15"/>
        <v>18382.8</v>
      </c>
      <c r="F72" s="13">
        <f t="shared" si="14"/>
        <v>86.607147063673395</v>
      </c>
    </row>
    <row r="73" spans="1:8" ht="30.95" customHeight="1">
      <c r="A73" s="32" t="s">
        <v>6</v>
      </c>
      <c r="B73" s="17" t="s">
        <v>143</v>
      </c>
      <c r="C73" s="21" t="s">
        <v>144</v>
      </c>
      <c r="D73" s="19">
        <f t="shared" ref="D73" si="16">D74+D75+D76</f>
        <v>21225.5</v>
      </c>
      <c r="E73" s="19">
        <f t="shared" ref="E73" si="17">E74+E75+E76</f>
        <v>18382.8</v>
      </c>
      <c r="F73" s="20">
        <f t="shared" si="14"/>
        <v>86.607147063673395</v>
      </c>
    </row>
    <row r="74" spans="1:8" ht="33" customHeight="1">
      <c r="A74" s="32" t="s">
        <v>6</v>
      </c>
      <c r="B74" s="24" t="s">
        <v>145</v>
      </c>
      <c r="C74" s="21" t="s">
        <v>146</v>
      </c>
      <c r="D74" s="19">
        <v>543.5</v>
      </c>
      <c r="E74" s="19">
        <v>551.9</v>
      </c>
      <c r="F74" s="20">
        <f t="shared" si="14"/>
        <v>101.545538178473</v>
      </c>
      <c r="H74" s="48"/>
    </row>
    <row r="75" spans="1:8" ht="32.25" customHeight="1">
      <c r="A75" s="32" t="s">
        <v>6</v>
      </c>
      <c r="B75" s="24" t="s">
        <v>147</v>
      </c>
      <c r="C75" s="21" t="s">
        <v>148</v>
      </c>
      <c r="D75" s="19">
        <v>184.1</v>
      </c>
      <c r="E75" s="19">
        <v>183.9</v>
      </c>
      <c r="F75" s="20">
        <f t="shared" si="14"/>
        <v>99.891363389462299</v>
      </c>
    </row>
    <row r="76" spans="1:8" ht="30" customHeight="1">
      <c r="A76" s="32" t="s">
        <v>6</v>
      </c>
      <c r="B76" s="24" t="s">
        <v>149</v>
      </c>
      <c r="C76" s="49" t="s">
        <v>150</v>
      </c>
      <c r="D76" s="19">
        <f t="shared" ref="D76" si="18">D77+D78</f>
        <v>20497.900000000001</v>
      </c>
      <c r="E76" s="19">
        <f t="shared" ref="E76" si="19">E77+E78</f>
        <v>17647</v>
      </c>
      <c r="F76" s="20">
        <f t="shared" si="14"/>
        <v>86.091745983734896</v>
      </c>
    </row>
    <row r="77" spans="1:8" ht="15.95" customHeight="1">
      <c r="A77" s="32" t="s">
        <v>6</v>
      </c>
      <c r="B77" s="24" t="s">
        <v>151</v>
      </c>
      <c r="C77" s="50" t="s">
        <v>152</v>
      </c>
      <c r="D77" s="19">
        <v>11649.8</v>
      </c>
      <c r="E77" s="19">
        <v>16265.6</v>
      </c>
      <c r="F77" s="20">
        <f t="shared" si="14"/>
        <v>139.62128105203499</v>
      </c>
    </row>
    <row r="78" spans="1:8" ht="23.1" customHeight="1">
      <c r="A78" s="32" t="s">
        <v>6</v>
      </c>
      <c r="B78" s="24" t="s">
        <v>153</v>
      </c>
      <c r="C78" s="50" t="s">
        <v>154</v>
      </c>
      <c r="D78" s="19">
        <v>8848.1</v>
      </c>
      <c r="E78" s="19">
        <v>1381.4</v>
      </c>
      <c r="F78" s="20">
        <f t="shared" si="14"/>
        <v>15.612391360857099</v>
      </c>
    </row>
    <row r="79" spans="1:8" s="2" customFormat="1" ht="47.25">
      <c r="A79" s="10" t="s">
        <v>6</v>
      </c>
      <c r="B79" s="11" t="s">
        <v>155</v>
      </c>
      <c r="C79" s="29" t="s">
        <v>156</v>
      </c>
      <c r="D79" s="13">
        <f>D80+D83</f>
        <v>1572.9</v>
      </c>
      <c r="E79" s="13">
        <f>E80+E83</f>
        <v>708.3</v>
      </c>
      <c r="F79" s="13">
        <f t="shared" si="14"/>
        <v>45.031470532138101</v>
      </c>
    </row>
    <row r="80" spans="1:8" s="2" customFormat="1">
      <c r="A80" s="33" t="s">
        <v>6</v>
      </c>
      <c r="B80" s="39" t="s">
        <v>157</v>
      </c>
      <c r="C80" s="40" t="s">
        <v>158</v>
      </c>
      <c r="D80" s="20">
        <f>D81</f>
        <v>0</v>
      </c>
      <c r="E80" s="20">
        <f>E81</f>
        <v>350</v>
      </c>
      <c r="F80" s="20">
        <v>0</v>
      </c>
    </row>
    <row r="81" spans="1:6" s="2" customFormat="1">
      <c r="A81" s="33" t="s">
        <v>6</v>
      </c>
      <c r="B81" s="39" t="s">
        <v>159</v>
      </c>
      <c r="C81" s="40" t="s">
        <v>160</v>
      </c>
      <c r="D81" s="20">
        <f>D82</f>
        <v>0</v>
      </c>
      <c r="E81" s="20">
        <f>E82</f>
        <v>350</v>
      </c>
      <c r="F81" s="20">
        <v>0</v>
      </c>
    </row>
    <row r="82" spans="1:6" s="2" customFormat="1" ht="30" customHeight="1">
      <c r="A82" s="109" t="s">
        <v>6</v>
      </c>
      <c r="B82" s="110" t="s">
        <v>161</v>
      </c>
      <c r="C82" s="111" t="s">
        <v>162</v>
      </c>
      <c r="D82" s="108">
        <v>0</v>
      </c>
      <c r="E82" s="108">
        <v>350</v>
      </c>
      <c r="F82" s="108">
        <v>0</v>
      </c>
    </row>
    <row r="83" spans="1:6">
      <c r="A83" s="32" t="s">
        <v>6</v>
      </c>
      <c r="B83" s="24" t="s">
        <v>163</v>
      </c>
      <c r="C83" s="21" t="s">
        <v>164</v>
      </c>
      <c r="D83" s="19">
        <f>D84+D86</f>
        <v>1572.9</v>
      </c>
      <c r="E83" s="19">
        <f t="shared" ref="E83" si="20">E84+E86</f>
        <v>358.3</v>
      </c>
      <c r="F83" s="20">
        <f t="shared" si="14"/>
        <v>22.779579121368201</v>
      </c>
    </row>
    <row r="84" spans="1:6" ht="48.75" customHeight="1">
      <c r="A84" s="90" t="s">
        <v>6</v>
      </c>
      <c r="B84" s="106" t="s">
        <v>165</v>
      </c>
      <c r="C84" s="21" t="s">
        <v>166</v>
      </c>
      <c r="D84" s="107">
        <f t="shared" ref="D84:E84" si="21">D85</f>
        <v>306.39999999999998</v>
      </c>
      <c r="E84" s="107">
        <f t="shared" si="21"/>
        <v>136</v>
      </c>
      <c r="F84" s="108">
        <f t="shared" si="14"/>
        <v>44.386422976501301</v>
      </c>
    </row>
    <row r="85" spans="1:6" ht="48" customHeight="1">
      <c r="A85" s="32" t="s">
        <v>6</v>
      </c>
      <c r="B85" s="24" t="s">
        <v>167</v>
      </c>
      <c r="C85" s="21" t="s">
        <v>168</v>
      </c>
      <c r="D85" s="19">
        <v>306.39999999999998</v>
      </c>
      <c r="E85" s="19">
        <v>136</v>
      </c>
      <c r="F85" s="20">
        <f t="shared" si="14"/>
        <v>44.386422976501301</v>
      </c>
    </row>
    <row r="86" spans="1:6" ht="19.5" customHeight="1">
      <c r="A86" s="32" t="s">
        <v>6</v>
      </c>
      <c r="B86" s="17" t="s">
        <v>169</v>
      </c>
      <c r="C86" s="21" t="s">
        <v>170</v>
      </c>
      <c r="D86" s="19">
        <f>D87</f>
        <v>1266.5</v>
      </c>
      <c r="E86" s="19">
        <f t="shared" ref="E86" si="22">E87</f>
        <v>222.3</v>
      </c>
      <c r="F86" s="20">
        <f t="shared" si="14"/>
        <v>17.552309514409799</v>
      </c>
    </row>
    <row r="87" spans="1:6" ht="31.5" customHeight="1">
      <c r="A87" s="32" t="s">
        <v>6</v>
      </c>
      <c r="B87" s="17" t="s">
        <v>171</v>
      </c>
      <c r="C87" s="37" t="s">
        <v>172</v>
      </c>
      <c r="D87" s="19">
        <f>276.5+990</f>
        <v>1266.5</v>
      </c>
      <c r="E87" s="19">
        <v>222.3</v>
      </c>
      <c r="F87" s="20">
        <f t="shared" si="14"/>
        <v>17.552309514409799</v>
      </c>
    </row>
    <row r="88" spans="1:6" s="2" customFormat="1" ht="31.5">
      <c r="A88" s="10" t="s">
        <v>6</v>
      </c>
      <c r="B88" s="11" t="s">
        <v>173</v>
      </c>
      <c r="C88" s="29" t="s">
        <v>174</v>
      </c>
      <c r="D88" s="13">
        <f>D89+D99</f>
        <v>205869.8</v>
      </c>
      <c r="E88" s="13">
        <f>E89+E99</f>
        <v>81389.899999999994</v>
      </c>
      <c r="F88" s="13">
        <f t="shared" si="14"/>
        <v>39.534647626800997</v>
      </c>
    </row>
    <row r="89" spans="1:6" ht="17.100000000000001" customHeight="1">
      <c r="A89" s="32" t="s">
        <v>6</v>
      </c>
      <c r="B89" s="17" t="s">
        <v>175</v>
      </c>
      <c r="C89" s="51" t="s">
        <v>176</v>
      </c>
      <c r="D89" s="20">
        <f>D90+D92+D94</f>
        <v>179317.1</v>
      </c>
      <c r="E89" s="20">
        <f t="shared" ref="E89" si="23">E90+E92+E94</f>
        <v>56881.5</v>
      </c>
      <c r="F89" s="20">
        <f t="shared" si="14"/>
        <v>31.721179965547101</v>
      </c>
    </row>
    <row r="90" spans="1:6" ht="47.25">
      <c r="A90" s="32" t="s">
        <v>6</v>
      </c>
      <c r="B90" s="17" t="s">
        <v>177</v>
      </c>
      <c r="C90" s="21" t="s">
        <v>178</v>
      </c>
      <c r="D90" s="20">
        <f>D91</f>
        <v>33112</v>
      </c>
      <c r="E90" s="20">
        <f t="shared" ref="E90" si="24">E91</f>
        <v>28538</v>
      </c>
      <c r="F90" s="20">
        <f t="shared" si="14"/>
        <v>86.186276878473095</v>
      </c>
    </row>
    <row r="91" spans="1:6" ht="63">
      <c r="A91" s="32" t="s">
        <v>6</v>
      </c>
      <c r="B91" s="17" t="s">
        <v>179</v>
      </c>
      <c r="C91" s="21" t="s">
        <v>180</v>
      </c>
      <c r="D91" s="19">
        <v>33112</v>
      </c>
      <c r="E91" s="19">
        <v>28538</v>
      </c>
      <c r="F91" s="20">
        <f t="shared" si="14"/>
        <v>86.186276878473095</v>
      </c>
    </row>
    <row r="92" spans="1:6" ht="63" customHeight="1">
      <c r="A92" s="32" t="s">
        <v>6</v>
      </c>
      <c r="B92" s="17" t="s">
        <v>181</v>
      </c>
      <c r="C92" s="27" t="s">
        <v>182</v>
      </c>
      <c r="D92" s="19">
        <f>D93</f>
        <v>129713.1</v>
      </c>
      <c r="E92" s="19">
        <f t="shared" ref="E92" si="25">E93</f>
        <v>13120.3</v>
      </c>
      <c r="F92" s="20">
        <f t="shared" si="14"/>
        <v>10.1148611821011</v>
      </c>
    </row>
    <row r="93" spans="1:6" ht="65.25" customHeight="1">
      <c r="A93" s="32" t="s">
        <v>6</v>
      </c>
      <c r="B93" s="24" t="s">
        <v>183</v>
      </c>
      <c r="C93" s="37" t="s">
        <v>184</v>
      </c>
      <c r="D93" s="19">
        <f>68877.3+60835.8</f>
        <v>129713.1</v>
      </c>
      <c r="E93" s="19">
        <v>13120.3</v>
      </c>
      <c r="F93" s="20">
        <f t="shared" si="14"/>
        <v>10.1148611821011</v>
      </c>
    </row>
    <row r="94" spans="1:6" ht="78" customHeight="1">
      <c r="A94" s="32" t="s">
        <v>6</v>
      </c>
      <c r="B94" s="52" t="s">
        <v>185</v>
      </c>
      <c r="C94" s="53" t="s">
        <v>186</v>
      </c>
      <c r="D94" s="19">
        <f>D95+D97</f>
        <v>16492</v>
      </c>
      <c r="E94" s="19">
        <f t="shared" ref="E94" si="26">E95+E97</f>
        <v>15223.2</v>
      </c>
      <c r="F94" s="20">
        <f t="shared" si="14"/>
        <v>92.306572883822497</v>
      </c>
    </row>
    <row r="95" spans="1:6" ht="78.75">
      <c r="A95" s="54" t="s">
        <v>6</v>
      </c>
      <c r="B95" s="55" t="s">
        <v>187</v>
      </c>
      <c r="C95" s="56" t="s">
        <v>188</v>
      </c>
      <c r="D95" s="57">
        <f>D96</f>
        <v>11380</v>
      </c>
      <c r="E95" s="57">
        <f t="shared" ref="E95" si="27">E96</f>
        <v>11725.8</v>
      </c>
      <c r="F95" s="20">
        <f t="shared" si="14"/>
        <v>103.03866432337399</v>
      </c>
    </row>
    <row r="96" spans="1:6" ht="96.75" customHeight="1">
      <c r="A96" s="32" t="s">
        <v>6</v>
      </c>
      <c r="B96" s="58" t="s">
        <v>189</v>
      </c>
      <c r="C96" s="56" t="s">
        <v>190</v>
      </c>
      <c r="D96" s="57">
        <v>11380</v>
      </c>
      <c r="E96" s="57">
        <v>11725.8</v>
      </c>
      <c r="F96" s="20">
        <f t="shared" si="14"/>
        <v>103.03866432337399</v>
      </c>
    </row>
    <row r="97" spans="1:6" ht="83.25" customHeight="1">
      <c r="A97" s="112" t="s">
        <v>6</v>
      </c>
      <c r="B97" s="106" t="s">
        <v>191</v>
      </c>
      <c r="C97" s="60" t="s">
        <v>192</v>
      </c>
      <c r="D97" s="107">
        <f>D98</f>
        <v>5112</v>
      </c>
      <c r="E97" s="107">
        <f t="shared" ref="E97" si="28">E98</f>
        <v>3497.4</v>
      </c>
      <c r="F97" s="108">
        <f t="shared" si="14"/>
        <v>68.415492957746494</v>
      </c>
    </row>
    <row r="98" spans="1:6" ht="78.75">
      <c r="A98" s="112" t="s">
        <v>6</v>
      </c>
      <c r="B98" s="106" t="s">
        <v>193</v>
      </c>
      <c r="C98" s="27" t="s">
        <v>194</v>
      </c>
      <c r="D98" s="113">
        <f>3112+2000</f>
        <v>5112</v>
      </c>
      <c r="E98" s="107">
        <v>3497.4</v>
      </c>
      <c r="F98" s="108">
        <f t="shared" si="14"/>
        <v>68.415492957746494</v>
      </c>
    </row>
    <row r="99" spans="1:6" ht="33" customHeight="1">
      <c r="A99" s="114" t="s">
        <v>6</v>
      </c>
      <c r="B99" s="115" t="s">
        <v>195</v>
      </c>
      <c r="C99" s="62" t="s">
        <v>196</v>
      </c>
      <c r="D99" s="107">
        <f>D100</f>
        <v>26552.7</v>
      </c>
      <c r="E99" s="107">
        <f>E100</f>
        <v>24508.400000000001</v>
      </c>
      <c r="F99" s="108">
        <f t="shared" si="14"/>
        <v>92.300971275990804</v>
      </c>
    </row>
    <row r="100" spans="1:6" ht="46.5" customHeight="1">
      <c r="A100" s="90" t="s">
        <v>6</v>
      </c>
      <c r="B100" s="106" t="s">
        <v>197</v>
      </c>
      <c r="C100" s="63" t="s">
        <v>198</v>
      </c>
      <c r="D100" s="107">
        <v>26552.7</v>
      </c>
      <c r="E100" s="107">
        <v>24508.400000000001</v>
      </c>
      <c r="F100" s="108">
        <f t="shared" si="14"/>
        <v>92.300971275990804</v>
      </c>
    </row>
    <row r="101" spans="1:6" s="2" customFormat="1" ht="21" customHeight="1">
      <c r="A101" s="10" t="s">
        <v>6</v>
      </c>
      <c r="B101" s="64" t="s">
        <v>199</v>
      </c>
      <c r="C101" s="65" t="s">
        <v>200</v>
      </c>
      <c r="D101" s="13">
        <f>D102+D115+D109+D111+D113</f>
        <v>915.2</v>
      </c>
      <c r="E101" s="13">
        <f>E102+E115+E109+E111+E113</f>
        <v>385.4</v>
      </c>
      <c r="F101" s="13">
        <f t="shared" si="14"/>
        <v>42.111013986014001</v>
      </c>
    </row>
    <row r="102" spans="1:6" ht="48" customHeight="1">
      <c r="A102" s="90" t="s">
        <v>6</v>
      </c>
      <c r="B102" s="91" t="s">
        <v>201</v>
      </c>
      <c r="C102" s="21" t="s">
        <v>202</v>
      </c>
      <c r="D102" s="108">
        <f>D103+D104+D105+D106+D107+D108+H113</f>
        <v>113.4</v>
      </c>
      <c r="E102" s="108">
        <f>E103+E104+E105+E106+E107+E108</f>
        <v>16</v>
      </c>
      <c r="F102" s="108">
        <f t="shared" ref="F102:F133" si="29">(E102/D102)*100</f>
        <v>14.1093474426808</v>
      </c>
    </row>
    <row r="103" spans="1:6" ht="110.25">
      <c r="A103" s="90" t="s">
        <v>6</v>
      </c>
      <c r="B103" s="91" t="s">
        <v>203</v>
      </c>
      <c r="C103" s="66" t="s">
        <v>204</v>
      </c>
      <c r="D103" s="108">
        <v>38.5</v>
      </c>
      <c r="E103" s="107">
        <v>4.2</v>
      </c>
      <c r="F103" s="108">
        <f t="shared" si="29"/>
        <v>10.909090909090899</v>
      </c>
    </row>
    <row r="104" spans="1:6" ht="144" customHeight="1">
      <c r="A104" s="59" t="s">
        <v>6</v>
      </c>
      <c r="B104" s="17" t="s">
        <v>205</v>
      </c>
      <c r="C104" s="66" t="s">
        <v>206</v>
      </c>
      <c r="D104" s="20">
        <v>15</v>
      </c>
      <c r="E104" s="20">
        <v>9</v>
      </c>
      <c r="F104" s="20">
        <f t="shared" si="29"/>
        <v>60</v>
      </c>
    </row>
    <row r="105" spans="1:6" ht="108.95" customHeight="1">
      <c r="A105" s="59" t="s">
        <v>6</v>
      </c>
      <c r="B105" s="17" t="s">
        <v>207</v>
      </c>
      <c r="C105" s="66" t="s">
        <v>208</v>
      </c>
      <c r="D105" s="20">
        <v>7.5</v>
      </c>
      <c r="E105" s="19">
        <v>0</v>
      </c>
      <c r="F105" s="20">
        <f t="shared" si="29"/>
        <v>0</v>
      </c>
    </row>
    <row r="106" spans="1:6" ht="94.5" customHeight="1">
      <c r="A106" s="59" t="s">
        <v>6</v>
      </c>
      <c r="B106" s="17" t="s">
        <v>209</v>
      </c>
      <c r="C106" s="66" t="s">
        <v>210</v>
      </c>
      <c r="D106" s="20">
        <v>5</v>
      </c>
      <c r="E106" s="19">
        <v>0</v>
      </c>
      <c r="F106" s="20">
        <f t="shared" si="29"/>
        <v>0</v>
      </c>
    </row>
    <row r="107" spans="1:6" ht="114" customHeight="1">
      <c r="A107" s="59" t="s">
        <v>6</v>
      </c>
      <c r="B107" s="17" t="s">
        <v>211</v>
      </c>
      <c r="C107" s="66" t="s">
        <v>212</v>
      </c>
      <c r="D107" s="19">
        <v>0.1</v>
      </c>
      <c r="E107" s="19">
        <v>2.6</v>
      </c>
      <c r="F107" s="20">
        <f t="shared" si="29"/>
        <v>2600</v>
      </c>
    </row>
    <row r="108" spans="1:6" ht="129.94999999999999" customHeight="1">
      <c r="A108" s="33" t="s">
        <v>6</v>
      </c>
      <c r="B108" s="17" t="s">
        <v>213</v>
      </c>
      <c r="C108" s="66" t="s">
        <v>214</v>
      </c>
      <c r="D108" s="19">
        <f>43.8+3.5</f>
        <v>47.3</v>
      </c>
      <c r="E108" s="19">
        <v>0.2</v>
      </c>
      <c r="F108" s="20">
        <f t="shared" si="29"/>
        <v>0.42283298097251598</v>
      </c>
    </row>
    <row r="109" spans="1:6" ht="47.25">
      <c r="A109" s="33" t="s">
        <v>6</v>
      </c>
      <c r="B109" s="46" t="s">
        <v>215</v>
      </c>
      <c r="C109" s="67" t="s">
        <v>216</v>
      </c>
      <c r="D109" s="19">
        <f>D110</f>
        <v>0</v>
      </c>
      <c r="E109" s="19">
        <f>E110</f>
        <v>7.5</v>
      </c>
      <c r="F109" s="20">
        <v>0</v>
      </c>
    </row>
    <row r="110" spans="1:6" ht="63">
      <c r="A110" s="33" t="s">
        <v>6</v>
      </c>
      <c r="B110" s="46" t="s">
        <v>217</v>
      </c>
      <c r="C110" s="67" t="s">
        <v>218</v>
      </c>
      <c r="D110" s="19">
        <v>0</v>
      </c>
      <c r="E110" s="19">
        <v>7.5</v>
      </c>
      <c r="F110" s="20">
        <v>0</v>
      </c>
    </row>
    <row r="111" spans="1:6" ht="141.75">
      <c r="A111" s="33" t="s">
        <v>6</v>
      </c>
      <c r="B111" s="39" t="s">
        <v>219</v>
      </c>
      <c r="C111" s="40" t="s">
        <v>220</v>
      </c>
      <c r="D111" s="19">
        <f>D112</f>
        <v>0</v>
      </c>
      <c r="E111" s="19">
        <f>E112</f>
        <v>47.6</v>
      </c>
      <c r="F111" s="20">
        <v>0</v>
      </c>
    </row>
    <row r="112" spans="1:6" ht="94.5">
      <c r="A112" s="33" t="s">
        <v>6</v>
      </c>
      <c r="B112" s="39" t="s">
        <v>221</v>
      </c>
      <c r="C112" s="40" t="s">
        <v>222</v>
      </c>
      <c r="D112" s="19">
        <v>0</v>
      </c>
      <c r="E112" s="19">
        <v>47.6</v>
      </c>
      <c r="F112" s="20">
        <v>0</v>
      </c>
    </row>
    <row r="113" spans="1:6" ht="94.5">
      <c r="A113" s="59" t="s">
        <v>6</v>
      </c>
      <c r="B113" s="46" t="s">
        <v>223</v>
      </c>
      <c r="C113" s="47" t="s">
        <v>224</v>
      </c>
      <c r="D113" s="19">
        <f>D114</f>
        <v>0</v>
      </c>
      <c r="E113" s="19">
        <f>E114</f>
        <v>60.3</v>
      </c>
      <c r="F113" s="20">
        <v>0</v>
      </c>
    </row>
    <row r="114" spans="1:6" ht="94.5">
      <c r="A114" s="59" t="s">
        <v>6</v>
      </c>
      <c r="B114" s="46" t="s">
        <v>225</v>
      </c>
      <c r="C114" s="47" t="s">
        <v>226</v>
      </c>
      <c r="D114" s="19">
        <v>0</v>
      </c>
      <c r="E114" s="19">
        <v>60.3</v>
      </c>
      <c r="F114" s="20">
        <v>0</v>
      </c>
    </row>
    <row r="115" spans="1:6" ht="19.5" customHeight="1">
      <c r="A115" s="59" t="s">
        <v>6</v>
      </c>
      <c r="B115" s="68" t="s">
        <v>227</v>
      </c>
      <c r="C115" s="69" t="s">
        <v>228</v>
      </c>
      <c r="D115" s="20">
        <f>D116</f>
        <v>801.8</v>
      </c>
      <c r="E115" s="20">
        <f>E116</f>
        <v>254</v>
      </c>
      <c r="F115" s="20">
        <f t="shared" si="29"/>
        <v>31.6787228735345</v>
      </c>
    </row>
    <row r="116" spans="1:6" ht="110.1" customHeight="1">
      <c r="A116" s="61" t="s">
        <v>130</v>
      </c>
      <c r="B116" s="68" t="s">
        <v>229</v>
      </c>
      <c r="C116" s="62" t="s">
        <v>230</v>
      </c>
      <c r="D116" s="20">
        <f>800+1.8</f>
        <v>801.8</v>
      </c>
      <c r="E116" s="20">
        <v>254</v>
      </c>
      <c r="F116" s="20">
        <f t="shared" si="29"/>
        <v>31.6787228735345</v>
      </c>
    </row>
    <row r="117" spans="1:6" s="3" customFormat="1">
      <c r="A117" s="70" t="s">
        <v>6</v>
      </c>
      <c r="B117" s="71" t="s">
        <v>231</v>
      </c>
      <c r="C117" s="72" t="s">
        <v>232</v>
      </c>
      <c r="D117" s="13">
        <f t="shared" ref="D117:E118" si="30">D118</f>
        <v>2736.1</v>
      </c>
      <c r="E117" s="13">
        <f t="shared" si="30"/>
        <v>689.3</v>
      </c>
      <c r="F117" s="13">
        <f t="shared" si="29"/>
        <v>25.192792661086902</v>
      </c>
    </row>
    <row r="118" spans="1:6" s="3" customFormat="1" ht="18.95" customHeight="1">
      <c r="A118" s="61" t="s">
        <v>6</v>
      </c>
      <c r="B118" s="24" t="s">
        <v>233</v>
      </c>
      <c r="C118" s="73" t="s">
        <v>234</v>
      </c>
      <c r="D118" s="20">
        <f t="shared" si="30"/>
        <v>2736.1</v>
      </c>
      <c r="E118" s="20">
        <f t="shared" si="30"/>
        <v>689.3</v>
      </c>
      <c r="F118" s="20">
        <f t="shared" si="29"/>
        <v>25.192792661086902</v>
      </c>
    </row>
    <row r="119" spans="1:6" s="3" customFormat="1" ht="30.95" customHeight="1">
      <c r="A119" s="61" t="s">
        <v>6</v>
      </c>
      <c r="B119" s="24" t="s">
        <v>235</v>
      </c>
      <c r="C119" s="74" t="s">
        <v>236</v>
      </c>
      <c r="D119" s="20">
        <v>2736.1</v>
      </c>
      <c r="E119" s="20">
        <v>689.3</v>
      </c>
      <c r="F119" s="20">
        <f t="shared" si="29"/>
        <v>25.192792661086902</v>
      </c>
    </row>
    <row r="120" spans="1:6" s="2" customFormat="1" ht="20.25" customHeight="1">
      <c r="A120" s="70" t="s">
        <v>6</v>
      </c>
      <c r="B120" s="75" t="s">
        <v>237</v>
      </c>
      <c r="C120" s="76" t="s">
        <v>238</v>
      </c>
      <c r="D120" s="30">
        <f>D121+D194+D197+D201</f>
        <v>1462882.4</v>
      </c>
      <c r="E120" s="30">
        <f>E121+E194+E197+E201</f>
        <v>605715.4</v>
      </c>
      <c r="F120" s="13">
        <f t="shared" si="29"/>
        <v>41.405611278117803</v>
      </c>
    </row>
    <row r="121" spans="1:6" s="2" customFormat="1" ht="49.5" customHeight="1">
      <c r="A121" s="10" t="s">
        <v>6</v>
      </c>
      <c r="B121" s="77" t="s">
        <v>239</v>
      </c>
      <c r="C121" s="29" t="s">
        <v>240</v>
      </c>
      <c r="D121" s="30">
        <f>D122+D160+D188</f>
        <v>1462882.4</v>
      </c>
      <c r="E121" s="30">
        <f>E122+E160+E188</f>
        <v>605754.6</v>
      </c>
      <c r="F121" s="13">
        <f t="shared" si="29"/>
        <v>41.408290919352098</v>
      </c>
    </row>
    <row r="122" spans="1:6" s="2" customFormat="1" ht="36" customHeight="1">
      <c r="A122" s="10" t="s">
        <v>6</v>
      </c>
      <c r="B122" s="11" t="s">
        <v>241</v>
      </c>
      <c r="C122" s="29" t="s">
        <v>242</v>
      </c>
      <c r="D122" s="30">
        <f>D127+D134+D138+D142+D144+D123+H142+D140+D136</f>
        <v>671517.5</v>
      </c>
      <c r="E122" s="30">
        <f>E127+E134+E138+E142+E144+E123+I142+E140+E136</f>
        <v>83273.3</v>
      </c>
      <c r="F122" s="13">
        <f t="shared" si="29"/>
        <v>12.400763941371601</v>
      </c>
    </row>
    <row r="123" spans="1:6" s="2" customFormat="1" ht="46.5" customHeight="1">
      <c r="A123" s="32" t="s">
        <v>6</v>
      </c>
      <c r="B123" s="17" t="s">
        <v>243</v>
      </c>
      <c r="C123" s="21" t="s">
        <v>244</v>
      </c>
      <c r="D123" s="19">
        <f>D124</f>
        <v>118613.9</v>
      </c>
      <c r="E123" s="19">
        <f>E124</f>
        <v>3061.3</v>
      </c>
      <c r="F123" s="20">
        <f t="shared" si="29"/>
        <v>2.5808948192412502</v>
      </c>
    </row>
    <row r="124" spans="1:6" s="2" customFormat="1" ht="50.1" customHeight="1">
      <c r="A124" s="32" t="s">
        <v>6</v>
      </c>
      <c r="B124" s="17" t="s">
        <v>245</v>
      </c>
      <c r="C124" s="21" t="s">
        <v>246</v>
      </c>
      <c r="D124" s="19">
        <f>D126</f>
        <v>118613.9</v>
      </c>
      <c r="E124" s="19">
        <f>E126</f>
        <v>3061.3</v>
      </c>
      <c r="F124" s="20">
        <f t="shared" si="29"/>
        <v>2.5808948192412502</v>
      </c>
    </row>
    <row r="125" spans="1:6" s="2" customFormat="1" ht="15.95" customHeight="1">
      <c r="A125" s="10"/>
      <c r="B125" s="11"/>
      <c r="C125" s="21" t="s">
        <v>247</v>
      </c>
      <c r="D125" s="30"/>
      <c r="E125" s="30"/>
      <c r="F125" s="13"/>
    </row>
    <row r="126" spans="1:6" s="2" customFormat="1" ht="30" customHeight="1">
      <c r="A126" s="32" t="s">
        <v>6</v>
      </c>
      <c r="B126" s="17" t="s">
        <v>245</v>
      </c>
      <c r="C126" s="21" t="s">
        <v>248</v>
      </c>
      <c r="D126" s="19">
        <v>118613.9</v>
      </c>
      <c r="E126" s="19">
        <v>3061.3</v>
      </c>
      <c r="F126" s="20">
        <f t="shared" si="29"/>
        <v>2.5808948192412502</v>
      </c>
    </row>
    <row r="127" spans="1:6" s="2" customFormat="1" ht="93" customHeight="1">
      <c r="A127" s="32" t="s">
        <v>6</v>
      </c>
      <c r="B127" s="17" t="s">
        <v>249</v>
      </c>
      <c r="C127" s="43" t="s">
        <v>250</v>
      </c>
      <c r="D127" s="19">
        <f>D128</f>
        <v>342745.9</v>
      </c>
      <c r="E127" s="19">
        <f t="shared" ref="E127" si="31">E128</f>
        <v>0</v>
      </c>
      <c r="F127" s="20">
        <f t="shared" si="29"/>
        <v>0</v>
      </c>
    </row>
    <row r="128" spans="1:6" ht="110.25" customHeight="1">
      <c r="A128" s="32" t="s">
        <v>6</v>
      </c>
      <c r="B128" s="17" t="s">
        <v>251</v>
      </c>
      <c r="C128" s="43" t="s">
        <v>252</v>
      </c>
      <c r="D128" s="19">
        <f>D130+D131+D132+D133</f>
        <v>342745.9</v>
      </c>
      <c r="E128" s="19">
        <f>E130+E131+E132+E133</f>
        <v>0</v>
      </c>
      <c r="F128" s="20">
        <f t="shared" si="29"/>
        <v>0</v>
      </c>
    </row>
    <row r="129" spans="1:6" ht="18.75" customHeight="1">
      <c r="A129" s="61"/>
      <c r="B129" s="68"/>
      <c r="C129" s="51" t="s">
        <v>253</v>
      </c>
      <c r="D129" s="19"/>
      <c r="E129" s="19"/>
      <c r="F129" s="13"/>
    </row>
    <row r="130" spans="1:6" ht="64.5" customHeight="1">
      <c r="A130" s="61" t="s">
        <v>6</v>
      </c>
      <c r="B130" s="17" t="s">
        <v>251</v>
      </c>
      <c r="C130" s="62" t="s">
        <v>254</v>
      </c>
      <c r="D130" s="19">
        <v>31359.4</v>
      </c>
      <c r="E130" s="19">
        <v>0</v>
      </c>
      <c r="F130" s="20">
        <f t="shared" si="29"/>
        <v>0</v>
      </c>
    </row>
    <row r="131" spans="1:6" ht="47.1" customHeight="1">
      <c r="A131" s="61" t="s">
        <v>6</v>
      </c>
      <c r="B131" s="17" t="s">
        <v>251</v>
      </c>
      <c r="C131" s="62" t="s">
        <v>255</v>
      </c>
      <c r="D131" s="19">
        <v>179791.1</v>
      </c>
      <c r="E131" s="19">
        <v>0</v>
      </c>
      <c r="F131" s="20">
        <f t="shared" si="29"/>
        <v>0</v>
      </c>
    </row>
    <row r="132" spans="1:6" ht="63" customHeight="1">
      <c r="A132" s="32" t="s">
        <v>6</v>
      </c>
      <c r="B132" s="17" t="s">
        <v>251</v>
      </c>
      <c r="C132" s="21" t="s">
        <v>256</v>
      </c>
      <c r="D132" s="19">
        <v>6770.8</v>
      </c>
      <c r="E132" s="19">
        <v>0</v>
      </c>
      <c r="F132" s="20">
        <f t="shared" si="29"/>
        <v>0</v>
      </c>
    </row>
    <row r="133" spans="1:6" ht="78" customHeight="1">
      <c r="A133" s="32" t="s">
        <v>6</v>
      </c>
      <c r="B133" s="17" t="s">
        <v>251</v>
      </c>
      <c r="C133" s="62" t="s">
        <v>257</v>
      </c>
      <c r="D133" s="19">
        <v>124824.6</v>
      </c>
      <c r="E133" s="19">
        <v>0</v>
      </c>
      <c r="F133" s="20">
        <f t="shared" si="29"/>
        <v>0</v>
      </c>
    </row>
    <row r="134" spans="1:6" ht="63" customHeight="1">
      <c r="A134" s="61" t="s">
        <v>6</v>
      </c>
      <c r="B134" s="24" t="s">
        <v>258</v>
      </c>
      <c r="C134" s="62" t="s">
        <v>259</v>
      </c>
      <c r="D134" s="19">
        <f>D135</f>
        <v>29359.599999999999</v>
      </c>
      <c r="E134" s="19">
        <f>E135</f>
        <v>14648.9</v>
      </c>
      <c r="F134" s="20">
        <f t="shared" ref="F134:F165" si="32">(E134/D134)*100</f>
        <v>49.8947533345141</v>
      </c>
    </row>
    <row r="135" spans="1:6" ht="79.5" customHeight="1">
      <c r="A135" s="61" t="s">
        <v>6</v>
      </c>
      <c r="B135" s="24" t="s">
        <v>260</v>
      </c>
      <c r="C135" s="62" t="s">
        <v>261</v>
      </c>
      <c r="D135" s="19">
        <v>29359.599999999999</v>
      </c>
      <c r="E135" s="19">
        <v>14648.9</v>
      </c>
      <c r="F135" s="20">
        <f t="shared" si="32"/>
        <v>49.8947533345141</v>
      </c>
    </row>
    <row r="136" spans="1:6" ht="63">
      <c r="A136" s="61" t="s">
        <v>6</v>
      </c>
      <c r="B136" s="24" t="s">
        <v>262</v>
      </c>
      <c r="C136" s="62" t="s">
        <v>263</v>
      </c>
      <c r="D136" s="19">
        <f>D137</f>
        <v>849.8</v>
      </c>
      <c r="E136" s="19">
        <f>E137</f>
        <v>849.8</v>
      </c>
      <c r="F136" s="20">
        <f t="shared" si="32"/>
        <v>100</v>
      </c>
    </row>
    <row r="137" spans="1:6" ht="63">
      <c r="A137" s="61" t="s">
        <v>6</v>
      </c>
      <c r="B137" s="24" t="s">
        <v>264</v>
      </c>
      <c r="C137" s="62" t="s">
        <v>265</v>
      </c>
      <c r="D137" s="19">
        <v>849.8</v>
      </c>
      <c r="E137" s="19">
        <v>849.8</v>
      </c>
      <c r="F137" s="20">
        <f t="shared" si="32"/>
        <v>100</v>
      </c>
    </row>
    <row r="138" spans="1:6" ht="33.75" customHeight="1">
      <c r="A138" s="61" t="s">
        <v>6</v>
      </c>
      <c r="B138" s="17" t="s">
        <v>266</v>
      </c>
      <c r="C138" s="62" t="s">
        <v>267</v>
      </c>
      <c r="D138" s="19">
        <f>D139</f>
        <v>2016.7</v>
      </c>
      <c r="E138" s="19">
        <f>E139</f>
        <v>0</v>
      </c>
      <c r="F138" s="20">
        <f t="shared" si="32"/>
        <v>0</v>
      </c>
    </row>
    <row r="139" spans="1:6" ht="31.5">
      <c r="A139" s="61" t="s">
        <v>6</v>
      </c>
      <c r="B139" s="17" t="s">
        <v>268</v>
      </c>
      <c r="C139" s="21" t="s">
        <v>269</v>
      </c>
      <c r="D139" s="19">
        <f>2016.4+0.3</f>
        <v>2016.7</v>
      </c>
      <c r="E139" s="19">
        <v>0</v>
      </c>
      <c r="F139" s="20">
        <f t="shared" si="32"/>
        <v>0</v>
      </c>
    </row>
    <row r="140" spans="1:6" ht="21" customHeight="1">
      <c r="A140" s="61" t="s">
        <v>6</v>
      </c>
      <c r="B140" s="78" t="s">
        <v>270</v>
      </c>
      <c r="C140" s="21" t="s">
        <v>271</v>
      </c>
      <c r="D140" s="19">
        <f>D141</f>
        <v>10622.3</v>
      </c>
      <c r="E140" s="19">
        <f>E141</f>
        <v>51.6</v>
      </c>
      <c r="F140" s="20">
        <f t="shared" si="32"/>
        <v>0.48577050168042701</v>
      </c>
    </row>
    <row r="141" spans="1:6" ht="31.5">
      <c r="A141" s="61" t="s">
        <v>6</v>
      </c>
      <c r="B141" s="79" t="s">
        <v>272</v>
      </c>
      <c r="C141" s="21" t="s">
        <v>273</v>
      </c>
      <c r="D141" s="19">
        <v>10622.3</v>
      </c>
      <c r="E141" s="19">
        <v>51.6</v>
      </c>
      <c r="F141" s="20">
        <f t="shared" si="32"/>
        <v>0.48577050168042701</v>
      </c>
    </row>
    <row r="142" spans="1:6" ht="45.75" customHeight="1">
      <c r="A142" s="61" t="s">
        <v>6</v>
      </c>
      <c r="B142" s="17" t="s">
        <v>274</v>
      </c>
      <c r="C142" s="21" t="s">
        <v>275</v>
      </c>
      <c r="D142" s="19">
        <f>D143</f>
        <v>2967</v>
      </c>
      <c r="E142" s="19">
        <f>E143</f>
        <v>0</v>
      </c>
      <c r="F142" s="20">
        <f t="shared" si="32"/>
        <v>0</v>
      </c>
    </row>
    <row r="143" spans="1:6" ht="46.5" customHeight="1">
      <c r="A143" s="61" t="s">
        <v>6</v>
      </c>
      <c r="B143" s="17" t="s">
        <v>276</v>
      </c>
      <c r="C143" s="21" t="s">
        <v>277</v>
      </c>
      <c r="D143" s="19">
        <v>2967</v>
      </c>
      <c r="E143" s="19">
        <v>0</v>
      </c>
      <c r="F143" s="20">
        <f t="shared" si="32"/>
        <v>0</v>
      </c>
    </row>
    <row r="144" spans="1:6" ht="16.5" customHeight="1">
      <c r="A144" s="32" t="s">
        <v>6</v>
      </c>
      <c r="B144" s="17" t="s">
        <v>278</v>
      </c>
      <c r="C144" s="21" t="s">
        <v>279</v>
      </c>
      <c r="D144" s="19">
        <f>D145</f>
        <v>164342.29999999999</v>
      </c>
      <c r="E144" s="19">
        <f>E145</f>
        <v>64661.7</v>
      </c>
      <c r="F144" s="20">
        <f t="shared" si="32"/>
        <v>39.345743609527197</v>
      </c>
    </row>
    <row r="145" spans="1:6" ht="19.5" customHeight="1">
      <c r="A145" s="32" t="s">
        <v>6</v>
      </c>
      <c r="B145" s="17" t="s">
        <v>280</v>
      </c>
      <c r="C145" s="21" t="s">
        <v>281</v>
      </c>
      <c r="D145" s="19">
        <f>D147+D148+D149+D150+D151+D153+D154+D155+D156+D152+D157+D158+D159</f>
        <v>164342.29999999999</v>
      </c>
      <c r="E145" s="19">
        <f>E147+E148+E149+E150+E151+E153+E154+E155+E156+E152+E157+E158+E159</f>
        <v>64661.7</v>
      </c>
      <c r="F145" s="20">
        <f t="shared" si="32"/>
        <v>39.345743609527197</v>
      </c>
    </row>
    <row r="146" spans="1:6">
      <c r="A146" s="32"/>
      <c r="B146" s="17"/>
      <c r="C146" s="21" t="s">
        <v>282</v>
      </c>
      <c r="D146" s="19"/>
      <c r="E146" s="19"/>
      <c r="F146" s="13"/>
    </row>
    <row r="147" spans="1:6" ht="111.95" customHeight="1">
      <c r="A147" s="32" t="s">
        <v>6</v>
      </c>
      <c r="B147" s="17" t="s">
        <v>280</v>
      </c>
      <c r="C147" s="21" t="s">
        <v>283</v>
      </c>
      <c r="D147" s="19">
        <v>4091.1</v>
      </c>
      <c r="E147" s="19">
        <v>2454.6999999999998</v>
      </c>
      <c r="F147" s="20">
        <f t="shared" si="32"/>
        <v>60.000977732150297</v>
      </c>
    </row>
    <row r="148" spans="1:6" ht="33" customHeight="1">
      <c r="A148" s="32" t="s">
        <v>6</v>
      </c>
      <c r="B148" s="17" t="s">
        <v>280</v>
      </c>
      <c r="C148" s="21" t="s">
        <v>284</v>
      </c>
      <c r="D148" s="19">
        <v>3934.4</v>
      </c>
      <c r="E148" s="19">
        <v>3934.4</v>
      </c>
      <c r="F148" s="20">
        <f t="shared" si="32"/>
        <v>100</v>
      </c>
    </row>
    <row r="149" spans="1:6" ht="31.5">
      <c r="A149" s="32" t="s">
        <v>6</v>
      </c>
      <c r="B149" s="17" t="s">
        <v>280</v>
      </c>
      <c r="C149" s="21" t="s">
        <v>285</v>
      </c>
      <c r="D149" s="19">
        <v>194.6</v>
      </c>
      <c r="E149" s="19">
        <v>194.6</v>
      </c>
      <c r="F149" s="20">
        <f t="shared" si="32"/>
        <v>100</v>
      </c>
    </row>
    <row r="150" spans="1:6" ht="49.5" customHeight="1">
      <c r="A150" s="32" t="s">
        <v>6</v>
      </c>
      <c r="B150" s="17" t="s">
        <v>280</v>
      </c>
      <c r="C150" s="21" t="s">
        <v>286</v>
      </c>
      <c r="D150" s="19">
        <v>9771.6</v>
      </c>
      <c r="E150" s="19">
        <v>9771.6</v>
      </c>
      <c r="F150" s="20">
        <f t="shared" si="32"/>
        <v>100</v>
      </c>
    </row>
    <row r="151" spans="1:6" ht="30.95" customHeight="1">
      <c r="A151" s="32" t="s">
        <v>6</v>
      </c>
      <c r="B151" s="17" t="s">
        <v>280</v>
      </c>
      <c r="C151" s="21" t="s">
        <v>287</v>
      </c>
      <c r="D151" s="19">
        <f>893.6+1.3</f>
        <v>894.9</v>
      </c>
      <c r="E151" s="19">
        <v>447.4</v>
      </c>
      <c r="F151" s="20">
        <f t="shared" si="32"/>
        <v>49.994412783551198</v>
      </c>
    </row>
    <row r="152" spans="1:6" ht="33.950000000000003" customHeight="1">
      <c r="A152" s="32" t="s">
        <v>6</v>
      </c>
      <c r="B152" s="17" t="s">
        <v>280</v>
      </c>
      <c r="C152" s="21" t="s">
        <v>288</v>
      </c>
      <c r="D152" s="19">
        <v>16060</v>
      </c>
      <c r="E152" s="19">
        <v>0</v>
      </c>
      <c r="F152" s="20">
        <f t="shared" si="32"/>
        <v>0</v>
      </c>
    </row>
    <row r="153" spans="1:6" ht="47.25">
      <c r="A153" s="32" t="s">
        <v>6</v>
      </c>
      <c r="B153" s="17" t="s">
        <v>280</v>
      </c>
      <c r="C153" s="21" t="s">
        <v>289</v>
      </c>
      <c r="D153" s="19">
        <v>66891.399999999994</v>
      </c>
      <c r="E153" s="19">
        <v>46824</v>
      </c>
      <c r="F153" s="20">
        <f t="shared" si="32"/>
        <v>70.000029899209807</v>
      </c>
    </row>
    <row r="154" spans="1:6" ht="31.5">
      <c r="A154" s="32" t="s">
        <v>6</v>
      </c>
      <c r="B154" s="17" t="s">
        <v>280</v>
      </c>
      <c r="C154" s="27" t="s">
        <v>290</v>
      </c>
      <c r="D154" s="19">
        <v>2174.1999999999998</v>
      </c>
      <c r="E154" s="19">
        <v>0</v>
      </c>
      <c r="F154" s="20">
        <f t="shared" si="32"/>
        <v>0</v>
      </c>
    </row>
    <row r="155" spans="1:6" s="2" customFormat="1" ht="36" customHeight="1">
      <c r="A155" s="32" t="s">
        <v>6</v>
      </c>
      <c r="B155" s="17" t="s">
        <v>280</v>
      </c>
      <c r="C155" s="21" t="s">
        <v>291</v>
      </c>
      <c r="D155" s="19">
        <v>25032.2</v>
      </c>
      <c r="E155" s="19">
        <v>0</v>
      </c>
      <c r="F155" s="20">
        <f t="shared" si="32"/>
        <v>0</v>
      </c>
    </row>
    <row r="156" spans="1:6" s="2" customFormat="1" ht="63">
      <c r="A156" s="32" t="s">
        <v>6</v>
      </c>
      <c r="B156" s="17" t="s">
        <v>280</v>
      </c>
      <c r="C156" s="80" t="s">
        <v>292</v>
      </c>
      <c r="D156" s="19">
        <v>7000</v>
      </c>
      <c r="E156" s="19">
        <v>0</v>
      </c>
      <c r="F156" s="20">
        <f t="shared" si="32"/>
        <v>0</v>
      </c>
    </row>
    <row r="157" spans="1:6" s="2" customFormat="1" ht="47.25">
      <c r="A157" s="32" t="s">
        <v>6</v>
      </c>
      <c r="B157" s="17" t="s">
        <v>280</v>
      </c>
      <c r="C157" s="43" t="s">
        <v>293</v>
      </c>
      <c r="D157" s="19">
        <v>9997.7999999999993</v>
      </c>
      <c r="E157" s="19">
        <v>0</v>
      </c>
      <c r="F157" s="20">
        <f t="shared" si="32"/>
        <v>0</v>
      </c>
    </row>
    <row r="158" spans="1:6" s="2" customFormat="1" ht="51" customHeight="1">
      <c r="A158" s="32" t="s">
        <v>6</v>
      </c>
      <c r="B158" s="17" t="s">
        <v>280</v>
      </c>
      <c r="C158" s="43" t="s">
        <v>294</v>
      </c>
      <c r="D158" s="19">
        <v>1485</v>
      </c>
      <c r="E158" s="19">
        <v>1035</v>
      </c>
      <c r="F158" s="20">
        <f t="shared" si="32"/>
        <v>69.696969696969703</v>
      </c>
    </row>
    <row r="159" spans="1:6" s="2" customFormat="1" ht="47.25">
      <c r="A159" s="32" t="s">
        <v>6</v>
      </c>
      <c r="B159" s="17" t="s">
        <v>280</v>
      </c>
      <c r="C159" s="21" t="s">
        <v>295</v>
      </c>
      <c r="D159" s="19">
        <f>6009.36+10805.74</f>
        <v>16815.099999999999</v>
      </c>
      <c r="E159" s="19">
        <v>0</v>
      </c>
      <c r="F159" s="20">
        <f t="shared" si="32"/>
        <v>0</v>
      </c>
    </row>
    <row r="160" spans="1:6" s="2" customFormat="1" ht="32.1" customHeight="1">
      <c r="A160" s="10" t="s">
        <v>6</v>
      </c>
      <c r="B160" s="77" t="s">
        <v>296</v>
      </c>
      <c r="C160" s="29" t="s">
        <v>297</v>
      </c>
      <c r="D160" s="30">
        <f>D161+D163+D165+D167+D169+D171+D173</f>
        <v>789561</v>
      </c>
      <c r="E160" s="30">
        <f>E161+E163+E165+E167+E169+E171+E173</f>
        <v>521673.5</v>
      </c>
      <c r="F160" s="13">
        <f t="shared" si="32"/>
        <v>66.071335843588997</v>
      </c>
    </row>
    <row r="161" spans="1:8" s="2" customFormat="1" ht="95.1" customHeight="1">
      <c r="A161" s="33" t="s">
        <v>6</v>
      </c>
      <c r="B161" s="24" t="s">
        <v>298</v>
      </c>
      <c r="C161" s="21" t="s">
        <v>299</v>
      </c>
      <c r="D161" s="19">
        <f>D162</f>
        <v>18509</v>
      </c>
      <c r="E161" s="19">
        <f t="shared" ref="E161" si="33">E162</f>
        <v>3375.2</v>
      </c>
      <c r="F161" s="20">
        <f t="shared" si="32"/>
        <v>18.235453022853701</v>
      </c>
    </row>
    <row r="162" spans="1:8" ht="95.25" customHeight="1">
      <c r="A162" s="33" t="s">
        <v>6</v>
      </c>
      <c r="B162" s="24" t="s">
        <v>300</v>
      </c>
      <c r="C162" s="21" t="s">
        <v>301</v>
      </c>
      <c r="D162" s="19">
        <v>18509</v>
      </c>
      <c r="E162" s="19">
        <v>3375.2</v>
      </c>
      <c r="F162" s="20">
        <f t="shared" si="32"/>
        <v>18.235453022853701</v>
      </c>
    </row>
    <row r="163" spans="1:8" ht="80.25" customHeight="1">
      <c r="A163" s="32" t="s">
        <v>6</v>
      </c>
      <c r="B163" s="24" t="s">
        <v>302</v>
      </c>
      <c r="C163" s="21" t="s">
        <v>303</v>
      </c>
      <c r="D163" s="19">
        <f>D164</f>
        <v>1690.8</v>
      </c>
      <c r="E163" s="19">
        <f t="shared" ref="E163" si="34">E164</f>
        <v>1690.7</v>
      </c>
      <c r="F163" s="20">
        <f t="shared" si="32"/>
        <v>99.9940856399338</v>
      </c>
      <c r="H163" s="81"/>
    </row>
    <row r="164" spans="1:8" ht="78" customHeight="1">
      <c r="A164" s="32" t="s">
        <v>6</v>
      </c>
      <c r="B164" s="24" t="s">
        <v>304</v>
      </c>
      <c r="C164" s="21" t="s">
        <v>305</v>
      </c>
      <c r="D164" s="19">
        <v>1690.8</v>
      </c>
      <c r="E164" s="19">
        <v>1690.7</v>
      </c>
      <c r="F164" s="20">
        <f t="shared" si="32"/>
        <v>99.9940856399338</v>
      </c>
    </row>
    <row r="165" spans="1:8" ht="48" customHeight="1">
      <c r="A165" s="32" t="s">
        <v>6</v>
      </c>
      <c r="B165" s="24" t="s">
        <v>306</v>
      </c>
      <c r="C165" s="21" t="s">
        <v>307</v>
      </c>
      <c r="D165" s="19">
        <f>D166</f>
        <v>4229.7</v>
      </c>
      <c r="E165" s="19">
        <f t="shared" ref="E165" si="35">E166</f>
        <v>1497.1</v>
      </c>
      <c r="F165" s="20">
        <f t="shared" si="32"/>
        <v>35.394945267985896</v>
      </c>
    </row>
    <row r="166" spans="1:8" ht="63">
      <c r="A166" s="32" t="s">
        <v>6</v>
      </c>
      <c r="B166" s="22" t="s">
        <v>308</v>
      </c>
      <c r="C166" s="21" t="s">
        <v>309</v>
      </c>
      <c r="D166" s="19">
        <f>4533.1-303.4</f>
        <v>4229.7</v>
      </c>
      <c r="E166" s="19">
        <v>1497.1</v>
      </c>
      <c r="F166" s="20">
        <f t="shared" ref="F166:F189" si="36">(E166/D166)*100</f>
        <v>35.394945267985896</v>
      </c>
    </row>
    <row r="167" spans="1:8" ht="65.25" customHeight="1">
      <c r="A167" s="32" t="s">
        <v>6</v>
      </c>
      <c r="B167" s="17" t="s">
        <v>310</v>
      </c>
      <c r="C167" s="21" t="s">
        <v>311</v>
      </c>
      <c r="D167" s="19">
        <f>D168</f>
        <v>17.7</v>
      </c>
      <c r="E167" s="19">
        <f>E168</f>
        <v>0</v>
      </c>
      <c r="F167" s="20">
        <f t="shared" si="36"/>
        <v>0</v>
      </c>
    </row>
    <row r="168" spans="1:8" ht="78" customHeight="1">
      <c r="A168" s="32" t="s">
        <v>6</v>
      </c>
      <c r="B168" s="17" t="s">
        <v>312</v>
      </c>
      <c r="C168" s="21" t="s">
        <v>313</v>
      </c>
      <c r="D168" s="19">
        <v>17.7</v>
      </c>
      <c r="E168" s="19">
        <v>0</v>
      </c>
      <c r="F168" s="20">
        <f t="shared" si="36"/>
        <v>0</v>
      </c>
    </row>
    <row r="169" spans="1:8" ht="78.75" customHeight="1">
      <c r="A169" s="32" t="s">
        <v>6</v>
      </c>
      <c r="B169" s="17" t="s">
        <v>314</v>
      </c>
      <c r="C169" s="82" t="s">
        <v>315</v>
      </c>
      <c r="D169" s="19">
        <f>D170</f>
        <v>6487.8</v>
      </c>
      <c r="E169" s="19">
        <f t="shared" ref="E169" si="37">E170</f>
        <v>4054.9</v>
      </c>
      <c r="F169" s="20">
        <f t="shared" si="36"/>
        <v>62.500385338635603</v>
      </c>
    </row>
    <row r="170" spans="1:8" ht="81.95" customHeight="1">
      <c r="A170" s="32" t="s">
        <v>6</v>
      </c>
      <c r="B170" s="17" t="s">
        <v>316</v>
      </c>
      <c r="C170" s="82" t="s">
        <v>317</v>
      </c>
      <c r="D170" s="19">
        <f>6756.9-269.1</f>
        <v>6487.8</v>
      </c>
      <c r="E170" s="19">
        <v>4054.9</v>
      </c>
      <c r="F170" s="20">
        <f t="shared" si="36"/>
        <v>62.500385338635603</v>
      </c>
    </row>
    <row r="171" spans="1:8" ht="141.75" customHeight="1">
      <c r="A171" s="32" t="s">
        <v>6</v>
      </c>
      <c r="B171" s="17" t="s">
        <v>318</v>
      </c>
      <c r="C171" s="82" t="s">
        <v>319</v>
      </c>
      <c r="D171" s="19">
        <f>D172</f>
        <v>28670</v>
      </c>
      <c r="E171" s="19">
        <f t="shared" ref="E171" si="38">E172</f>
        <v>26505.7</v>
      </c>
      <c r="F171" s="20">
        <f t="shared" si="36"/>
        <v>92.4509940704569</v>
      </c>
    </row>
    <row r="172" spans="1:8" ht="141.75" customHeight="1">
      <c r="A172" s="32" t="s">
        <v>6</v>
      </c>
      <c r="B172" s="17" t="s">
        <v>320</v>
      </c>
      <c r="C172" s="82" t="s">
        <v>321</v>
      </c>
      <c r="D172" s="19">
        <v>28670</v>
      </c>
      <c r="E172" s="19">
        <v>26505.7</v>
      </c>
      <c r="F172" s="20">
        <f t="shared" si="36"/>
        <v>92.4509940704569</v>
      </c>
    </row>
    <row r="173" spans="1:8" ht="19.5" customHeight="1">
      <c r="A173" s="32" t="s">
        <v>6</v>
      </c>
      <c r="B173" s="24" t="s">
        <v>322</v>
      </c>
      <c r="C173" s="82" t="s">
        <v>323</v>
      </c>
      <c r="D173" s="19">
        <f>D174</f>
        <v>729956</v>
      </c>
      <c r="E173" s="19">
        <f t="shared" ref="E173" si="39">E174</f>
        <v>484549.9</v>
      </c>
      <c r="F173" s="20">
        <f t="shared" si="36"/>
        <v>66.380699658609601</v>
      </c>
    </row>
    <row r="174" spans="1:8" ht="33" customHeight="1">
      <c r="A174" s="32" t="s">
        <v>6</v>
      </c>
      <c r="B174" s="24" t="s">
        <v>324</v>
      </c>
      <c r="C174" s="21" t="s">
        <v>325</v>
      </c>
      <c r="D174" s="19">
        <f t="shared" ref="D174:E174" si="40">D176+D177+D178+D179+D180+D181+D182</f>
        <v>729956</v>
      </c>
      <c r="E174" s="19">
        <f t="shared" si="40"/>
        <v>484549.9</v>
      </c>
      <c r="F174" s="20">
        <f t="shared" si="36"/>
        <v>66.380699658609601</v>
      </c>
    </row>
    <row r="175" spans="1:8">
      <c r="A175" s="32"/>
      <c r="B175" s="24"/>
      <c r="C175" s="21" t="s">
        <v>247</v>
      </c>
      <c r="D175" s="19"/>
      <c r="E175" s="19"/>
      <c r="F175" s="13"/>
    </row>
    <row r="176" spans="1:8" ht="47.25" customHeight="1">
      <c r="A176" s="32" t="s">
        <v>6</v>
      </c>
      <c r="B176" s="24" t="s">
        <v>326</v>
      </c>
      <c r="C176" s="21" t="s">
        <v>327</v>
      </c>
      <c r="D176" s="19">
        <v>826.8</v>
      </c>
      <c r="E176" s="19">
        <v>413.4</v>
      </c>
      <c r="F176" s="20">
        <f t="shared" si="36"/>
        <v>50</v>
      </c>
    </row>
    <row r="177" spans="1:9" ht="127.5" customHeight="1">
      <c r="A177" s="32" t="s">
        <v>6</v>
      </c>
      <c r="B177" s="24" t="s">
        <v>326</v>
      </c>
      <c r="C177" s="43" t="s">
        <v>328</v>
      </c>
      <c r="D177" s="19">
        <f>550122.3-52.6</f>
        <v>550069.69999999995</v>
      </c>
      <c r="E177" s="19">
        <v>372338.9</v>
      </c>
      <c r="F177" s="20">
        <f t="shared" si="36"/>
        <v>67.689403724655193</v>
      </c>
    </row>
    <row r="178" spans="1:9" ht="80.25" customHeight="1">
      <c r="A178" s="32" t="s">
        <v>6</v>
      </c>
      <c r="B178" s="24" t="s">
        <v>326</v>
      </c>
      <c r="C178" s="43" t="s">
        <v>329</v>
      </c>
      <c r="D178" s="19">
        <v>121200.7</v>
      </c>
      <c r="E178" s="19">
        <v>80010.5</v>
      </c>
      <c r="F178" s="20">
        <f t="shared" si="36"/>
        <v>66.014882752327296</v>
      </c>
    </row>
    <row r="179" spans="1:9" ht="82.5" customHeight="1">
      <c r="A179" s="32" t="s">
        <v>6</v>
      </c>
      <c r="B179" s="24" t="s">
        <v>326</v>
      </c>
      <c r="C179" s="21" t="s">
        <v>330</v>
      </c>
      <c r="D179" s="19">
        <v>364.2</v>
      </c>
      <c r="E179" s="19">
        <v>182.1</v>
      </c>
      <c r="F179" s="20">
        <f t="shared" si="36"/>
        <v>50</v>
      </c>
      <c r="I179" s="92"/>
    </row>
    <row r="180" spans="1:9" ht="64.5" customHeight="1">
      <c r="A180" s="32" t="s">
        <v>6</v>
      </c>
      <c r="B180" s="24" t="s">
        <v>326</v>
      </c>
      <c r="C180" s="21" t="s">
        <v>331</v>
      </c>
      <c r="D180" s="19">
        <v>42485.1</v>
      </c>
      <c r="E180" s="19">
        <v>22535.5</v>
      </c>
      <c r="F180" s="20">
        <f t="shared" si="36"/>
        <v>53.043302240079498</v>
      </c>
    </row>
    <row r="181" spans="1:9" s="2" customFormat="1" ht="113.25" customHeight="1">
      <c r="A181" s="32" t="s">
        <v>6</v>
      </c>
      <c r="B181" s="24" t="s">
        <v>326</v>
      </c>
      <c r="C181" s="43" t="s">
        <v>332</v>
      </c>
      <c r="D181" s="19">
        <f>11808-180</f>
        <v>11628</v>
      </c>
      <c r="E181" s="19">
        <v>5688</v>
      </c>
      <c r="F181" s="20">
        <f t="shared" si="36"/>
        <v>48.916408668730597</v>
      </c>
    </row>
    <row r="182" spans="1:9" s="2" customFormat="1" ht="93.75" customHeight="1">
      <c r="A182" s="32" t="s">
        <v>6</v>
      </c>
      <c r="B182" s="24" t="s">
        <v>326</v>
      </c>
      <c r="C182" s="43" t="s">
        <v>333</v>
      </c>
      <c r="D182" s="19">
        <v>3381.5</v>
      </c>
      <c r="E182" s="19">
        <v>3381.5</v>
      </c>
      <c r="F182" s="20">
        <f t="shared" si="36"/>
        <v>100</v>
      </c>
      <c r="I182" s="92"/>
    </row>
    <row r="183" spans="1:9" s="2" customFormat="1" ht="30.75" hidden="1" customHeight="1">
      <c r="A183" s="10" t="s">
        <v>6</v>
      </c>
      <c r="B183" s="83" t="s">
        <v>334</v>
      </c>
      <c r="C183" s="84" t="s">
        <v>335</v>
      </c>
      <c r="D183" s="30"/>
      <c r="E183" s="30"/>
      <c r="F183" s="13" t="e">
        <f t="shared" si="36"/>
        <v>#DIV/0!</v>
      </c>
    </row>
    <row r="184" spans="1:9" s="2" customFormat="1" ht="63" hidden="1" customHeight="1">
      <c r="A184" s="32" t="s">
        <v>6</v>
      </c>
      <c r="B184" s="85" t="s">
        <v>336</v>
      </c>
      <c r="C184" s="37" t="s">
        <v>337</v>
      </c>
      <c r="D184" s="19"/>
      <c r="E184" s="19"/>
      <c r="F184" s="13" t="e">
        <f t="shared" si="36"/>
        <v>#DIV/0!</v>
      </c>
    </row>
    <row r="185" spans="1:9" s="2" customFormat="1" ht="49.5" hidden="1" customHeight="1">
      <c r="A185" s="32" t="s">
        <v>6</v>
      </c>
      <c r="B185" s="86" t="s">
        <v>338</v>
      </c>
      <c r="C185" s="37" t="s">
        <v>339</v>
      </c>
      <c r="D185" s="19"/>
      <c r="E185" s="19"/>
      <c r="F185" s="13" t="e">
        <f t="shared" si="36"/>
        <v>#DIV/0!</v>
      </c>
    </row>
    <row r="186" spans="1:9" s="2" customFormat="1" ht="18.75" hidden="1" customHeight="1">
      <c r="A186" s="10" t="s">
        <v>6</v>
      </c>
      <c r="B186" s="87" t="s">
        <v>340</v>
      </c>
      <c r="C186" s="88" t="s">
        <v>341</v>
      </c>
      <c r="D186" s="30"/>
      <c r="E186" s="30"/>
      <c r="F186" s="13" t="e">
        <f t="shared" si="36"/>
        <v>#DIV/0!</v>
      </c>
    </row>
    <row r="187" spans="1:9" s="2" customFormat="1" ht="47.25" hidden="1" customHeight="1">
      <c r="A187" s="32" t="s">
        <v>6</v>
      </c>
      <c r="B187" s="85" t="s">
        <v>342</v>
      </c>
      <c r="C187" s="37" t="s">
        <v>343</v>
      </c>
      <c r="D187" s="19"/>
      <c r="E187" s="19"/>
      <c r="F187" s="13" t="e">
        <f t="shared" si="36"/>
        <v>#DIV/0!</v>
      </c>
    </row>
    <row r="188" spans="1:9" s="2" customFormat="1" ht="15" customHeight="1">
      <c r="A188" s="10" t="s">
        <v>6</v>
      </c>
      <c r="B188" s="11" t="s">
        <v>344</v>
      </c>
      <c r="C188" s="89" t="s">
        <v>345</v>
      </c>
      <c r="D188" s="30">
        <f>D189</f>
        <v>1803.9</v>
      </c>
      <c r="E188" s="30">
        <f>E189</f>
        <v>807.8</v>
      </c>
      <c r="F188" s="13">
        <f t="shared" si="36"/>
        <v>44.780752813348798</v>
      </c>
    </row>
    <row r="189" spans="1:9" s="2" customFormat="1" ht="33.75" customHeight="1">
      <c r="A189" s="32" t="s">
        <v>6</v>
      </c>
      <c r="B189" s="17" t="s">
        <v>346</v>
      </c>
      <c r="C189" s="21" t="s">
        <v>347</v>
      </c>
      <c r="D189" s="19">
        <f>D192+D193+D191</f>
        <v>1803.9</v>
      </c>
      <c r="E189" s="19">
        <f>E192+E193+E191</f>
        <v>807.8</v>
      </c>
      <c r="F189" s="20">
        <f t="shared" si="36"/>
        <v>44.780752813348798</v>
      </c>
    </row>
    <row r="190" spans="1:9" s="2" customFormat="1" ht="18" customHeight="1">
      <c r="A190" s="32"/>
      <c r="B190" s="17"/>
      <c r="C190" s="21" t="s">
        <v>282</v>
      </c>
      <c r="D190" s="19"/>
      <c r="E190" s="19"/>
      <c r="F190" s="13"/>
    </row>
    <row r="191" spans="1:9" s="2" customFormat="1" ht="63">
      <c r="A191" s="90" t="s">
        <v>6</v>
      </c>
      <c r="B191" s="91" t="s">
        <v>346</v>
      </c>
      <c r="C191" s="21" t="s">
        <v>348</v>
      </c>
      <c r="D191" s="19">
        <v>0</v>
      </c>
      <c r="E191" s="19">
        <v>350</v>
      </c>
      <c r="F191" s="13">
        <v>0</v>
      </c>
    </row>
    <row r="192" spans="1:9" s="2" customFormat="1" ht="33" customHeight="1">
      <c r="A192" s="32" t="s">
        <v>6</v>
      </c>
      <c r="B192" s="17" t="s">
        <v>346</v>
      </c>
      <c r="C192" s="21" t="s">
        <v>349</v>
      </c>
      <c r="D192" s="19">
        <v>1413.9</v>
      </c>
      <c r="E192" s="19">
        <v>437.9</v>
      </c>
      <c r="F192" s="20">
        <f>(E192/D192)*100</f>
        <v>30.971072918876899</v>
      </c>
    </row>
    <row r="193" spans="1:6" s="4" customFormat="1" ht="65.25" customHeight="1">
      <c r="A193" s="32" t="s">
        <v>6</v>
      </c>
      <c r="B193" s="17" t="s">
        <v>346</v>
      </c>
      <c r="C193" s="21" t="s">
        <v>350</v>
      </c>
      <c r="D193" s="19">
        <v>390</v>
      </c>
      <c r="E193" s="19">
        <v>19.899999999999999</v>
      </c>
      <c r="F193" s="20">
        <f>(E193/D193)*100</f>
        <v>5.1025641025641004</v>
      </c>
    </row>
    <row r="194" spans="1:6" s="4" customFormat="1">
      <c r="A194" s="93" t="s">
        <v>6</v>
      </c>
      <c r="B194" s="94" t="s">
        <v>351</v>
      </c>
      <c r="C194" s="95" t="s">
        <v>341</v>
      </c>
      <c r="D194" s="30">
        <f>D196</f>
        <v>0</v>
      </c>
      <c r="E194" s="30">
        <f>E196</f>
        <v>30.2</v>
      </c>
      <c r="F194" s="13">
        <v>0</v>
      </c>
    </row>
    <row r="195" spans="1:6" s="4" customFormat="1" ht="31.5">
      <c r="A195" s="33" t="s">
        <v>6</v>
      </c>
      <c r="B195" s="96" t="s">
        <v>352</v>
      </c>
      <c r="C195" s="97" t="s">
        <v>353</v>
      </c>
      <c r="D195" s="19">
        <f>D196</f>
        <v>0</v>
      </c>
      <c r="E195" s="19">
        <f>E196</f>
        <v>30.2</v>
      </c>
      <c r="F195" s="20">
        <v>0</v>
      </c>
    </row>
    <row r="196" spans="1:6" s="4" customFormat="1" ht="63">
      <c r="A196" s="33" t="s">
        <v>6</v>
      </c>
      <c r="B196" s="96" t="s">
        <v>342</v>
      </c>
      <c r="C196" s="97" t="s">
        <v>343</v>
      </c>
      <c r="D196" s="19">
        <v>0</v>
      </c>
      <c r="E196" s="19">
        <v>30.2</v>
      </c>
      <c r="F196" s="20">
        <v>0</v>
      </c>
    </row>
    <row r="197" spans="1:6" s="4" customFormat="1" ht="65.25" customHeight="1">
      <c r="A197" s="33" t="s">
        <v>6</v>
      </c>
      <c r="B197" s="98" t="s">
        <v>354</v>
      </c>
      <c r="C197" s="99" t="s">
        <v>355</v>
      </c>
      <c r="D197" s="30">
        <f t="shared" ref="D197:E199" si="41">D198</f>
        <v>0</v>
      </c>
      <c r="E197" s="30">
        <f t="shared" si="41"/>
        <v>651.9</v>
      </c>
      <c r="F197" s="13">
        <v>0</v>
      </c>
    </row>
    <row r="198" spans="1:6" s="4" customFormat="1" ht="65.25" customHeight="1">
      <c r="A198" s="33" t="s">
        <v>6</v>
      </c>
      <c r="B198" s="100" t="s">
        <v>356</v>
      </c>
      <c r="C198" s="40" t="s">
        <v>357</v>
      </c>
      <c r="D198" s="19">
        <f t="shared" si="41"/>
        <v>0</v>
      </c>
      <c r="E198" s="19">
        <f t="shared" si="41"/>
        <v>651.9</v>
      </c>
      <c r="F198" s="20">
        <v>0</v>
      </c>
    </row>
    <row r="199" spans="1:6" s="4" customFormat="1" ht="47.25">
      <c r="A199" s="33" t="s">
        <v>6</v>
      </c>
      <c r="B199" s="100" t="s">
        <v>358</v>
      </c>
      <c r="C199" s="40" t="s">
        <v>359</v>
      </c>
      <c r="D199" s="19">
        <f t="shared" si="41"/>
        <v>0</v>
      </c>
      <c r="E199" s="19">
        <f t="shared" si="41"/>
        <v>651.9</v>
      </c>
      <c r="F199" s="20">
        <v>0</v>
      </c>
    </row>
    <row r="200" spans="1:6" s="4" customFormat="1" ht="47.25">
      <c r="A200" s="33" t="s">
        <v>6</v>
      </c>
      <c r="B200" s="100" t="s">
        <v>360</v>
      </c>
      <c r="C200" s="40" t="s">
        <v>361</v>
      </c>
      <c r="D200" s="19">
        <v>0</v>
      </c>
      <c r="E200" s="19">
        <v>651.9</v>
      </c>
      <c r="F200" s="20">
        <v>0</v>
      </c>
    </row>
    <row r="201" spans="1:6" s="4" customFormat="1" ht="65.25" customHeight="1">
      <c r="A201" s="93" t="s">
        <v>6</v>
      </c>
      <c r="B201" s="101" t="s">
        <v>362</v>
      </c>
      <c r="C201" s="99" t="s">
        <v>363</v>
      </c>
      <c r="D201" s="19">
        <f>D202</f>
        <v>0</v>
      </c>
      <c r="E201" s="19">
        <f>E202</f>
        <v>-721.3</v>
      </c>
      <c r="F201" s="20">
        <v>0</v>
      </c>
    </row>
    <row r="202" spans="1:6" s="4" customFormat="1" ht="65.25" customHeight="1">
      <c r="A202" s="33" t="s">
        <v>6</v>
      </c>
      <c r="B202" s="100" t="s">
        <v>364</v>
      </c>
      <c r="C202" s="40" t="s">
        <v>365</v>
      </c>
      <c r="D202" s="19">
        <f>D203+D204</f>
        <v>0</v>
      </c>
      <c r="E202" s="19">
        <f>E203+E204</f>
        <v>-721.3</v>
      </c>
      <c r="F202" s="20">
        <v>0</v>
      </c>
    </row>
    <row r="203" spans="1:6" s="4" customFormat="1" ht="47.25">
      <c r="A203" s="33" t="s">
        <v>6</v>
      </c>
      <c r="B203" s="100" t="s">
        <v>366</v>
      </c>
      <c r="C203" s="40" t="s">
        <v>367</v>
      </c>
      <c r="D203" s="19">
        <v>0</v>
      </c>
      <c r="E203" s="19">
        <v>-34.9</v>
      </c>
      <c r="F203" s="20">
        <v>0</v>
      </c>
    </row>
    <row r="204" spans="1:6" s="4" customFormat="1" ht="65.25" customHeight="1">
      <c r="A204" s="33" t="s">
        <v>6</v>
      </c>
      <c r="B204" s="100" t="s">
        <v>368</v>
      </c>
      <c r="C204" s="40" t="s">
        <v>369</v>
      </c>
      <c r="D204" s="19">
        <v>0</v>
      </c>
      <c r="E204" s="19">
        <v>-686.4</v>
      </c>
      <c r="F204" s="20">
        <v>0</v>
      </c>
    </row>
    <row r="205" spans="1:6" s="4" customFormat="1" ht="21" customHeight="1">
      <c r="A205" s="102"/>
      <c r="B205" s="103"/>
      <c r="C205" s="104" t="s">
        <v>370</v>
      </c>
      <c r="D205" s="30">
        <f>D120+D5</f>
        <v>2710648.95</v>
      </c>
      <c r="E205" s="30">
        <f>E120+E5</f>
        <v>1225662.2</v>
      </c>
      <c r="F205" s="13">
        <f>(E205/D205)*100</f>
        <v>45.216559672915203</v>
      </c>
    </row>
    <row r="206" spans="1:6">
      <c r="A206" s="8"/>
      <c r="B206" s="105"/>
    </row>
    <row r="207" spans="1:6">
      <c r="A207" s="8"/>
      <c r="B207" s="105"/>
    </row>
    <row r="208" spans="1:6">
      <c r="A208" s="8"/>
      <c r="B208" s="105"/>
    </row>
    <row r="209" spans="1:2">
      <c r="A209" s="8"/>
      <c r="B209" s="105"/>
    </row>
    <row r="210" spans="1:2">
      <c r="A210" s="8"/>
      <c r="B210" s="105"/>
    </row>
    <row r="211" spans="1:2">
      <c r="A211" s="8"/>
      <c r="B211" s="105"/>
    </row>
    <row r="212" spans="1:2">
      <c r="A212" s="8"/>
      <c r="B212" s="105"/>
    </row>
    <row r="213" spans="1:2">
      <c r="A213" s="8"/>
      <c r="B213" s="105"/>
    </row>
    <row r="214" spans="1:2">
      <c r="A214" s="8"/>
      <c r="B214" s="105"/>
    </row>
    <row r="215" spans="1:2">
      <c r="A215" s="8"/>
      <c r="B215" s="105"/>
    </row>
    <row r="216" spans="1:2">
      <c r="A216" s="8"/>
      <c r="B216" s="105"/>
    </row>
    <row r="217" spans="1:2">
      <c r="A217" s="8"/>
      <c r="B217" s="105"/>
    </row>
    <row r="218" spans="1:2">
      <c r="A218" s="8"/>
      <c r="B218" s="105"/>
    </row>
    <row r="219" spans="1:2">
      <c r="A219" s="8"/>
      <c r="B219" s="105"/>
    </row>
    <row r="220" spans="1:2">
      <c r="A220" s="8"/>
      <c r="B220" s="105"/>
    </row>
    <row r="221" spans="1:2">
      <c r="A221" s="8"/>
      <c r="B221" s="105"/>
    </row>
    <row r="222" spans="1:2">
      <c r="A222" s="8"/>
      <c r="B222" s="105"/>
    </row>
    <row r="223" spans="1:2">
      <c r="A223" s="8"/>
      <c r="B223" s="105"/>
    </row>
    <row r="224" spans="1:2">
      <c r="A224" s="8"/>
      <c r="B224" s="105"/>
    </row>
    <row r="225" spans="1:2">
      <c r="A225" s="8"/>
      <c r="B225" s="105"/>
    </row>
    <row r="226" spans="1:2">
      <c r="A226" s="8"/>
      <c r="B226" s="105"/>
    </row>
    <row r="227" spans="1:2">
      <c r="A227" s="8"/>
      <c r="B227" s="105"/>
    </row>
    <row r="228" spans="1:2">
      <c r="B228" s="105"/>
    </row>
    <row r="229" spans="1:2">
      <c r="B229" s="105"/>
    </row>
    <row r="230" spans="1:2">
      <c r="B230" s="105"/>
    </row>
    <row r="231" spans="1:2">
      <c r="B231" s="105"/>
    </row>
    <row r="232" spans="1:2">
      <c r="B232" s="105"/>
    </row>
    <row r="233" spans="1:2">
      <c r="B233" s="105"/>
    </row>
    <row r="234" spans="1:2">
      <c r="B234" s="105"/>
    </row>
    <row r="235" spans="1:2">
      <c r="B235" s="105"/>
    </row>
    <row r="236" spans="1:2">
      <c r="B236" s="105"/>
    </row>
    <row r="237" spans="1:2">
      <c r="B237" s="105"/>
    </row>
    <row r="238" spans="1:2">
      <c r="B238" s="105"/>
    </row>
    <row r="239" spans="1:2">
      <c r="B239" s="105"/>
    </row>
    <row r="240" spans="1:2">
      <c r="B240" s="105"/>
    </row>
    <row r="241" spans="2:2">
      <c r="B241" s="105"/>
    </row>
    <row r="242" spans="2:2">
      <c r="B242" s="105"/>
    </row>
    <row r="243" spans="2:2">
      <c r="B243" s="105"/>
    </row>
    <row r="244" spans="2:2">
      <c r="B244" s="105"/>
    </row>
    <row r="245" spans="2:2">
      <c r="B245" s="105"/>
    </row>
    <row r="246" spans="2:2">
      <c r="B246" s="105"/>
    </row>
    <row r="247" spans="2:2">
      <c r="B247" s="105"/>
    </row>
    <row r="248" spans="2:2">
      <c r="B248" s="105"/>
    </row>
    <row r="249" spans="2:2">
      <c r="B249" s="105"/>
    </row>
    <row r="250" spans="2:2">
      <c r="B250" s="105"/>
    </row>
    <row r="251" spans="2:2">
      <c r="B251" s="105"/>
    </row>
    <row r="252" spans="2:2">
      <c r="B252" s="105"/>
    </row>
    <row r="253" spans="2:2">
      <c r="B253" s="105"/>
    </row>
    <row r="254" spans="2:2">
      <c r="B254" s="105"/>
    </row>
    <row r="255" spans="2:2">
      <c r="B255" s="105"/>
    </row>
    <row r="256" spans="2:2">
      <c r="B256" s="105"/>
    </row>
    <row r="257" spans="2:2">
      <c r="B257" s="105"/>
    </row>
    <row r="258" spans="2:2">
      <c r="B258" s="105"/>
    </row>
    <row r="259" spans="2:2">
      <c r="B259" s="105"/>
    </row>
    <row r="260" spans="2:2">
      <c r="B260" s="105"/>
    </row>
    <row r="261" spans="2:2">
      <c r="B261" s="105"/>
    </row>
    <row r="262" spans="2:2">
      <c r="B262" s="105"/>
    </row>
    <row r="263" spans="2:2">
      <c r="B263" s="105"/>
    </row>
    <row r="264" spans="2:2">
      <c r="B264" s="105"/>
    </row>
    <row r="265" spans="2:2">
      <c r="B265" s="105"/>
    </row>
    <row r="266" spans="2:2">
      <c r="B266" s="105"/>
    </row>
    <row r="267" spans="2:2">
      <c r="B267" s="105"/>
    </row>
    <row r="268" spans="2:2">
      <c r="B268" s="105"/>
    </row>
    <row r="269" spans="2:2">
      <c r="B269" s="105"/>
    </row>
    <row r="270" spans="2:2">
      <c r="B270" s="105"/>
    </row>
    <row r="271" spans="2:2">
      <c r="B271" s="105"/>
    </row>
    <row r="272" spans="2:2">
      <c r="B272" s="105"/>
    </row>
    <row r="273" spans="2:2">
      <c r="B273" s="105"/>
    </row>
    <row r="274" spans="2:2">
      <c r="B274" s="105"/>
    </row>
    <row r="275" spans="2:2">
      <c r="B275" s="105"/>
    </row>
    <row r="276" spans="2:2">
      <c r="B276" s="105"/>
    </row>
    <row r="277" spans="2:2">
      <c r="B277" s="105"/>
    </row>
    <row r="278" spans="2:2">
      <c r="B278" s="105"/>
    </row>
    <row r="279" spans="2:2">
      <c r="B279" s="105"/>
    </row>
    <row r="280" spans="2:2">
      <c r="B280" s="105"/>
    </row>
    <row r="281" spans="2:2">
      <c r="B281" s="105"/>
    </row>
    <row r="282" spans="2:2">
      <c r="B282" s="105"/>
    </row>
    <row r="283" spans="2:2">
      <c r="B283" s="105"/>
    </row>
    <row r="284" spans="2:2">
      <c r="B284" s="105"/>
    </row>
    <row r="285" spans="2:2">
      <c r="B285" s="105"/>
    </row>
    <row r="286" spans="2:2">
      <c r="B286" s="105"/>
    </row>
    <row r="287" spans="2:2">
      <c r="B287" s="105"/>
    </row>
    <row r="288" spans="2:2">
      <c r="B288" s="105"/>
    </row>
    <row r="289" spans="2:2">
      <c r="B289" s="105"/>
    </row>
    <row r="290" spans="2:2">
      <c r="B290" s="105"/>
    </row>
    <row r="291" spans="2:2">
      <c r="B291" s="105"/>
    </row>
    <row r="292" spans="2:2">
      <c r="B292" s="105"/>
    </row>
    <row r="293" spans="2:2">
      <c r="B293" s="105"/>
    </row>
    <row r="294" spans="2:2">
      <c r="B294" s="105"/>
    </row>
    <row r="295" spans="2:2">
      <c r="B295" s="105"/>
    </row>
    <row r="296" spans="2:2">
      <c r="B296" s="105"/>
    </row>
    <row r="297" spans="2:2">
      <c r="B297" s="105"/>
    </row>
    <row r="298" spans="2:2">
      <c r="B298" s="105"/>
    </row>
    <row r="299" spans="2:2">
      <c r="B299" s="105"/>
    </row>
    <row r="300" spans="2:2">
      <c r="B300" s="105"/>
    </row>
    <row r="301" spans="2:2">
      <c r="B301" s="105"/>
    </row>
  </sheetData>
  <sheetProtection formatCells="0" formatColumns="0" formatRows="0"/>
  <mergeCells count="7">
    <mergeCell ref="A1:F1"/>
    <mergeCell ref="A2:F2"/>
    <mergeCell ref="C3:C4"/>
    <mergeCell ref="D3:D4"/>
    <mergeCell ref="E3:E4"/>
    <mergeCell ref="F3:F4"/>
    <mergeCell ref="A3:B4"/>
  </mergeCells>
  <pageMargins left="0.83" right="0.42" top="0.39" bottom="0.53" header="0.4" footer="0.5"/>
  <pageSetup paperSize="9" scale="75" orientation="portrait" r:id="rId1"/>
  <rowBreaks count="6" manualBreakCount="6">
    <brk id="13" max="5" man="1"/>
    <brk id="24" max="5" man="1"/>
    <brk id="51" max="5" man="1"/>
    <brk id="84" max="5" man="1"/>
    <brk id="103" max="5" man="1"/>
    <brk id="171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2024-2026</vt:lpstr>
      <vt:lpstr>'2024-2026'!Область_печати</vt:lpstr>
    </vt:vector>
  </TitlesOfParts>
  <Company>DepFin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Сажина</dc:creator>
  <cp:lastModifiedBy>adm</cp:lastModifiedBy>
  <cp:lastPrinted>2024-07-29T08:11:09Z</cp:lastPrinted>
  <dcterms:created xsi:type="dcterms:W3CDTF">2007-08-02T05:58:00Z</dcterms:created>
  <dcterms:modified xsi:type="dcterms:W3CDTF">2024-07-31T12:11:12Z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6BE5D604FEC24E80A0289753E0ED88A2_12</vt:lpwstr>
  </property>
  <property fmtid="{D5CDD505-2E9C-101B-9397-08002B2CF9AE}" pid="3" name="KSOProductBuildVer">
    <vt:lpwstr>1049-12.2.0.17545</vt:lpwstr>
  </property>
</Properties>
</file>